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Tsukyumi 3\Documentos E\Facultad\Clases Sem 2020-II\IIPMM\Notas Jardon\Ejemplo balance micro momentum Pared\"/>
    </mc:Choice>
  </mc:AlternateContent>
  <xr:revisionPtr revIDLastSave="0" documentId="13_ncr:1_{DCAFA63D-F462-4803-A924-0132AF69B1E9}" xr6:coauthVersionLast="47" xr6:coauthVersionMax="47" xr10:uidLastSave="{00000000-0000-0000-0000-000000000000}"/>
  <bookViews>
    <workbookView xWindow="28680" yWindow="-120" windowWidth="20640" windowHeight="11160" firstSheet="1" activeTab="4" xr2:uid="{00000000-000D-0000-FFFF-FFFF00000000}"/>
  </bookViews>
  <sheets>
    <sheet name="Perfil agua" sheetId="9" r:id="rId1"/>
    <sheet name="Graf agua" sheetId="4" r:id="rId2"/>
    <sheet name="Graf agua vs acero" sheetId="6" r:id="rId3"/>
    <sheet name="Graf agua vs vidrio" sheetId="8" r:id="rId4"/>
    <sheet name="Datos agua" sheetId="1" r:id="rId5"/>
    <sheet name="Datos acero" sheetId="2" r:id="rId6"/>
    <sheet name="Datos vidrio" sheetId="5" r:id="rId7"/>
    <sheet name="Propiedades de los materiales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" l="1"/>
  <c r="C10" i="5"/>
  <c r="C11" i="5" s="1"/>
  <c r="C9" i="5"/>
  <c r="C12" i="5" s="1"/>
  <c r="E5" i="3"/>
  <c r="E6" i="3"/>
  <c r="E4" i="3"/>
  <c r="C13" i="5" l="1"/>
  <c r="C14" i="5" s="1"/>
  <c r="G24" i="5" s="1"/>
  <c r="C10" i="2"/>
  <c r="C11" i="2" s="1"/>
  <c r="C9" i="2"/>
  <c r="C12" i="2" s="1"/>
  <c r="G8" i="5" l="1"/>
  <c r="H8" i="5" s="1"/>
  <c r="G10" i="5"/>
  <c r="H10" i="5" s="1"/>
  <c r="G11" i="5"/>
  <c r="H11" i="5" s="1"/>
  <c r="G17" i="5"/>
  <c r="H17" i="5" s="1"/>
  <c r="G18" i="5"/>
  <c r="H18" i="5" s="1"/>
  <c r="G12" i="5"/>
  <c r="H12" i="5" s="1"/>
  <c r="G13" i="5"/>
  <c r="H13" i="5" s="1"/>
  <c r="G14" i="5"/>
  <c r="H14" i="5" s="1"/>
  <c r="G9" i="5"/>
  <c r="H9" i="5" s="1"/>
  <c r="C15" i="5"/>
  <c r="G15" i="5"/>
  <c r="H15" i="5" s="1"/>
  <c r="G16" i="5"/>
  <c r="H16" i="5" s="1"/>
  <c r="G27" i="5"/>
  <c r="C13" i="2"/>
  <c r="C14" i="2" s="1"/>
  <c r="C10" i="1"/>
  <c r="C11" i="1" s="1"/>
  <c r="C9" i="1"/>
  <c r="C12" i="1" s="1"/>
  <c r="C13" i="1" l="1"/>
  <c r="C14" i="1" s="1"/>
  <c r="G27" i="2"/>
  <c r="G21" i="2"/>
  <c r="G18" i="2"/>
  <c r="G17" i="2"/>
  <c r="H17" i="2" s="1"/>
  <c r="G16" i="2"/>
  <c r="G15" i="2"/>
  <c r="H15" i="2" s="1"/>
  <c r="G24" i="2"/>
  <c r="H18" i="2"/>
  <c r="H16" i="2"/>
  <c r="C15" i="2"/>
  <c r="G14" i="2"/>
  <c r="H14" i="2" s="1"/>
  <c r="G12" i="2"/>
  <c r="H12" i="2" s="1"/>
  <c r="G10" i="2"/>
  <c r="H10" i="2" s="1"/>
  <c r="G8" i="2"/>
  <c r="H8" i="2" s="1"/>
  <c r="G13" i="2"/>
  <c r="H13" i="2" s="1"/>
  <c r="G11" i="2"/>
  <c r="H11" i="2" s="1"/>
  <c r="G9" i="2"/>
  <c r="H9" i="2" s="1"/>
  <c r="G10" i="1" l="1"/>
  <c r="G27" i="1"/>
  <c r="G24" i="1"/>
  <c r="G12" i="1"/>
  <c r="G21" i="1"/>
  <c r="G13" i="1"/>
  <c r="H13" i="1" s="1"/>
  <c r="G14" i="1"/>
  <c r="H10" i="1"/>
  <c r="G16" i="1"/>
  <c r="H16" i="1" s="1"/>
  <c r="H12" i="1"/>
  <c r="G18" i="1"/>
  <c r="H18" i="1" s="1"/>
  <c r="H14" i="1"/>
  <c r="H15" i="1"/>
  <c r="H17" i="1"/>
  <c r="G11" i="1"/>
  <c r="H11" i="1" s="1"/>
  <c r="G9" i="1"/>
  <c r="H9" i="1" s="1"/>
  <c r="G15" i="1"/>
  <c r="G17" i="1"/>
  <c r="G8" i="1"/>
  <c r="H8" i="1" s="1"/>
  <c r="C15" i="1"/>
</calcChain>
</file>

<file path=xl/sharedStrings.xml><?xml version="1.0" encoding="utf-8"?>
<sst xmlns="http://schemas.openxmlformats.org/spreadsheetml/2006/main" count="82" uniqueCount="31">
  <si>
    <t>densidad</t>
  </si>
  <si>
    <t xml:space="preserve">viscosidad </t>
  </si>
  <si>
    <t>Kg/m3</t>
  </si>
  <si>
    <t>Kg/ms</t>
  </si>
  <si>
    <t>Nre</t>
  </si>
  <si>
    <t>h</t>
  </si>
  <si>
    <t>Vm*h</t>
  </si>
  <si>
    <t>Vm/h2</t>
  </si>
  <si>
    <t>gy</t>
  </si>
  <si>
    <t>h3</t>
  </si>
  <si>
    <t>Vm</t>
  </si>
  <si>
    <t>*h2</t>
  </si>
  <si>
    <t>/h</t>
  </si>
  <si>
    <t>m</t>
  </si>
  <si>
    <t>mm</t>
  </si>
  <si>
    <t>x</t>
  </si>
  <si>
    <t>Vy</t>
  </si>
  <si>
    <t>Puntos</t>
  </si>
  <si>
    <t>Vmax</t>
  </si>
  <si>
    <t>Vmedia</t>
  </si>
  <si>
    <t>Flujo másico</t>
  </si>
  <si>
    <t>Material</t>
  </si>
  <si>
    <r>
      <t>ρ [Kg m</t>
    </r>
    <r>
      <rPr>
        <vertAlign val="superscript"/>
        <sz val="12"/>
        <color theme="1"/>
        <rFont val="Times New Roman"/>
        <family val="1"/>
      </rPr>
      <t>-3</t>
    </r>
    <r>
      <rPr>
        <sz val="12"/>
        <color theme="1"/>
        <rFont val="Times New Roman"/>
        <family val="1"/>
      </rPr>
      <t>]</t>
    </r>
  </si>
  <si>
    <r>
      <t>μ [Kg m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]</t>
    </r>
  </si>
  <si>
    <r>
      <t>ν [m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]</t>
    </r>
  </si>
  <si>
    <t>Agua</t>
  </si>
  <si>
    <t>Vidrio fundido</t>
  </si>
  <si>
    <t>Acero fundido</t>
  </si>
  <si>
    <t>Acero</t>
  </si>
  <si>
    <t>Vidrio</t>
  </si>
  <si>
    <t>número de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</si>
</sst>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agua'!$G$8:$G$18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1.1520573098557564E-5</c:v>
                </c:pt>
                <c:pt idx="2">
                  <c:v>2.3041146197115129E-5</c:v>
                </c:pt>
                <c:pt idx="3">
                  <c:v>3.456171929567269E-5</c:v>
                </c:pt>
                <c:pt idx="4">
                  <c:v>4.6082292394230258E-5</c:v>
                </c:pt>
                <c:pt idx="5">
                  <c:v>5.7602865492787825E-5</c:v>
                </c:pt>
                <c:pt idx="6">
                  <c:v>6.912343859134538E-5</c:v>
                </c:pt>
                <c:pt idx="7">
                  <c:v>8.0644011689902948E-5</c:v>
                </c:pt>
                <c:pt idx="8">
                  <c:v>9.2164584788460515E-5</c:v>
                </c:pt>
                <c:pt idx="9">
                  <c:v>1.0368515788701808E-4</c:v>
                </c:pt>
                <c:pt idx="10">
                  <c:v>1.1520573098557565E-4</c:v>
                </c:pt>
              </c:numCache>
            </c:numRef>
          </c:xVal>
          <c:yVal>
            <c:numRef>
              <c:f>'Datos agua'!$H$8:$H$18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-1.2369176323167613E-2</c:v>
                </c:pt>
                <c:pt idx="2">
                  <c:v>-2.3436334086001792E-2</c:v>
                </c:pt>
                <c:pt idx="3">
                  <c:v>-3.3201473288502537E-2</c:v>
                </c:pt>
                <c:pt idx="4">
                  <c:v>-4.1664593930669847E-2</c:v>
                </c:pt>
                <c:pt idx="5">
                  <c:v>-4.8825696012503729E-2</c:v>
                </c:pt>
                <c:pt idx="6">
                  <c:v>-5.4684779534004177E-2</c:v>
                </c:pt>
                <c:pt idx="7">
                  <c:v>-5.9241844495171191E-2</c:v>
                </c:pt>
                <c:pt idx="8">
                  <c:v>-6.2496890896004777E-2</c:v>
                </c:pt>
                <c:pt idx="9">
                  <c:v>-6.4449918736504921E-2</c:v>
                </c:pt>
                <c:pt idx="10">
                  <c:v>-6.5100928016671639E-2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3B-4C7D-B39F-8C583F99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632024"/>
        <c:axId val="475632416"/>
      </c:scatterChart>
      <c:valAx>
        <c:axId val="475632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𝑥 [m]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2416"/>
        <c:crossesAt val="-0.16000000000000003"/>
        <c:crossBetween val="midCat"/>
      </c:valAx>
      <c:valAx>
        <c:axId val="47563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𝑣</a:t>
                </a:r>
                <a:r>
                  <a:rPr lang="es-MX" sz="2400" b="0" i="0" u="none" strike="noStrike" baseline="-25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𝑦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(𝑥) [m s</a:t>
                </a:r>
                <a:r>
                  <a:rPr lang="es-MX" sz="2400" b="0" i="0" u="none" strike="noStrike" baseline="30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2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agua'!$G$8:$G$18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1.1520573098557564E-5</c:v>
                </c:pt>
                <c:pt idx="2">
                  <c:v>2.3041146197115129E-5</c:v>
                </c:pt>
                <c:pt idx="3">
                  <c:v>3.456171929567269E-5</c:v>
                </c:pt>
                <c:pt idx="4">
                  <c:v>4.6082292394230258E-5</c:v>
                </c:pt>
                <c:pt idx="5">
                  <c:v>5.7602865492787825E-5</c:v>
                </c:pt>
                <c:pt idx="6">
                  <c:v>6.912343859134538E-5</c:v>
                </c:pt>
                <c:pt idx="7">
                  <c:v>8.0644011689902948E-5</c:v>
                </c:pt>
                <c:pt idx="8">
                  <c:v>9.2164584788460515E-5</c:v>
                </c:pt>
                <c:pt idx="9">
                  <c:v>1.0368515788701808E-4</c:v>
                </c:pt>
                <c:pt idx="10">
                  <c:v>1.1520573098557565E-4</c:v>
                </c:pt>
              </c:numCache>
            </c:numRef>
          </c:xVal>
          <c:yVal>
            <c:numRef>
              <c:f>'Datos agua'!$H$8:$H$18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-1.2369176323167613E-2</c:v>
                </c:pt>
                <c:pt idx="2">
                  <c:v>-2.3436334086001792E-2</c:v>
                </c:pt>
                <c:pt idx="3">
                  <c:v>-3.3201473288502537E-2</c:v>
                </c:pt>
                <c:pt idx="4">
                  <c:v>-4.1664593930669847E-2</c:v>
                </c:pt>
                <c:pt idx="5">
                  <c:v>-4.8825696012503729E-2</c:v>
                </c:pt>
                <c:pt idx="6">
                  <c:v>-5.4684779534004177E-2</c:v>
                </c:pt>
                <c:pt idx="7">
                  <c:v>-5.9241844495171191E-2</c:v>
                </c:pt>
                <c:pt idx="8">
                  <c:v>-6.2496890896004777E-2</c:v>
                </c:pt>
                <c:pt idx="9">
                  <c:v>-6.4449918736504921E-2</c:v>
                </c:pt>
                <c:pt idx="10">
                  <c:v>-6.5100928016671639E-2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F4-4484-8434-9BE2009E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632024"/>
        <c:axId val="475632416"/>
      </c:scatterChart>
      <c:valAx>
        <c:axId val="475632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𝑥 [m]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2416"/>
        <c:crossesAt val="-0.16000000000000003"/>
        <c:crossBetween val="midCat"/>
      </c:valAx>
      <c:valAx>
        <c:axId val="47563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𝑣</a:t>
                </a:r>
                <a:r>
                  <a:rPr lang="es-MX" sz="2400" b="0" i="0" u="none" strike="noStrike" baseline="-25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𝑦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(𝑥) [m s</a:t>
                </a:r>
                <a:r>
                  <a:rPr lang="es-MX" sz="2400" b="0" i="0" u="none" strike="noStrike" baseline="30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2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'Datos agua'!$C$3</c:f>
              <c:strCache>
                <c:ptCount val="1"/>
                <c:pt idx="0">
                  <c:v>Agua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agua'!$G$8:$G$18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1.1520573098557564E-5</c:v>
                </c:pt>
                <c:pt idx="2">
                  <c:v>2.3041146197115129E-5</c:v>
                </c:pt>
                <c:pt idx="3">
                  <c:v>3.456171929567269E-5</c:v>
                </c:pt>
                <c:pt idx="4">
                  <c:v>4.6082292394230258E-5</c:v>
                </c:pt>
                <c:pt idx="5">
                  <c:v>5.7602865492787825E-5</c:v>
                </c:pt>
                <c:pt idx="6">
                  <c:v>6.912343859134538E-5</c:v>
                </c:pt>
                <c:pt idx="7">
                  <c:v>8.0644011689902948E-5</c:v>
                </c:pt>
                <c:pt idx="8">
                  <c:v>9.2164584788460515E-5</c:v>
                </c:pt>
                <c:pt idx="9">
                  <c:v>1.0368515788701808E-4</c:v>
                </c:pt>
                <c:pt idx="10">
                  <c:v>1.1520573098557565E-4</c:v>
                </c:pt>
              </c:numCache>
            </c:numRef>
          </c:xVal>
          <c:yVal>
            <c:numRef>
              <c:f>'Datos agua'!$H$8:$H$18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-1.2369176323167613E-2</c:v>
                </c:pt>
                <c:pt idx="2">
                  <c:v>-2.3436334086001792E-2</c:v>
                </c:pt>
                <c:pt idx="3">
                  <c:v>-3.3201473288502537E-2</c:v>
                </c:pt>
                <c:pt idx="4">
                  <c:v>-4.1664593930669847E-2</c:v>
                </c:pt>
                <c:pt idx="5">
                  <c:v>-4.8825696012503729E-2</c:v>
                </c:pt>
                <c:pt idx="6">
                  <c:v>-5.4684779534004177E-2</c:v>
                </c:pt>
                <c:pt idx="7">
                  <c:v>-5.9241844495171191E-2</c:v>
                </c:pt>
                <c:pt idx="8">
                  <c:v>-6.2496890896004777E-2</c:v>
                </c:pt>
                <c:pt idx="9">
                  <c:v>-6.4449918736504921E-2</c:v>
                </c:pt>
                <c:pt idx="10">
                  <c:v>-6.5100928016671639E-2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6-4E45-AA17-3018AD91C603}"/>
            </c:ext>
          </c:extLst>
        </c:ser>
        <c:ser>
          <c:idx val="1"/>
          <c:order val="1"/>
          <c:tx>
            <c:strRef>
              <c:f>'Datos acero'!$C$3</c:f>
              <c:strCache>
                <c:ptCount val="1"/>
                <c:pt idx="0">
                  <c:v>Acero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acero'!$G$8:$G$18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1.0862023944862805E-5</c:v>
                </c:pt>
                <c:pt idx="2">
                  <c:v>2.1724047889725609E-5</c:v>
                </c:pt>
                <c:pt idx="3">
                  <c:v>3.2586071834588411E-5</c:v>
                </c:pt>
                <c:pt idx="4">
                  <c:v>4.3448095779451219E-5</c:v>
                </c:pt>
                <c:pt idx="5">
                  <c:v>5.4310119724314027E-5</c:v>
                </c:pt>
                <c:pt idx="6">
                  <c:v>6.5172143669176821E-5</c:v>
                </c:pt>
                <c:pt idx="7">
                  <c:v>7.6034167614039629E-5</c:v>
                </c:pt>
                <c:pt idx="8">
                  <c:v>8.6896191558902437E-5</c:v>
                </c:pt>
                <c:pt idx="9">
                  <c:v>9.7758215503765245E-5</c:v>
                </c:pt>
                <c:pt idx="10">
                  <c:v>1.0862023944862805E-4</c:v>
                </c:pt>
              </c:numCache>
            </c:numRef>
          </c:xVal>
          <c:yVal>
            <c:numRef>
              <c:f>'Datos acero'!$H$8:$H$18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-1.2010445487976812E-2</c:v>
                </c:pt>
                <c:pt idx="2">
                  <c:v>-2.2756633556166594E-2</c:v>
                </c:pt>
                <c:pt idx="3">
                  <c:v>-3.2238564204569338E-2</c:v>
                </c:pt>
                <c:pt idx="4">
                  <c:v>-4.0456237433185056E-2</c:v>
                </c:pt>
                <c:pt idx="5">
                  <c:v>-4.7409653242013738E-2</c:v>
                </c:pt>
                <c:pt idx="6">
                  <c:v>-5.3098811631055377E-2</c:v>
                </c:pt>
                <c:pt idx="7">
                  <c:v>-5.7523712600309994E-2</c:v>
                </c:pt>
                <c:pt idx="8">
                  <c:v>-6.0684356149777588E-2</c:v>
                </c:pt>
                <c:pt idx="9">
                  <c:v>-6.2580742279458132E-2</c:v>
                </c:pt>
                <c:pt idx="10">
                  <c:v>-6.3212870989351647E-2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6-4E45-AA17-3018AD91C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633200"/>
        <c:axId val="475633592"/>
      </c:scatterChart>
      <c:valAx>
        <c:axId val="475633200"/>
        <c:scaling>
          <c:orientation val="minMax"/>
          <c:max val="1.2000000000000004E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𝑥 [m]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3592"/>
        <c:crossesAt val="-0.16000000000000003"/>
        <c:crossBetween val="midCat"/>
      </c:valAx>
      <c:valAx>
        <c:axId val="475633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𝑣</a:t>
                </a:r>
                <a:r>
                  <a:rPr lang="es-MX" sz="2400" b="0" i="0" u="none" strike="noStrike" baseline="-25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𝑦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(𝑥) [m s</a:t>
                </a:r>
                <a:r>
                  <a:rPr lang="es-MX" sz="2400" b="0" i="0" u="none" strike="noStrike" baseline="30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7563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'Datos agua'!$C$3</c:f>
              <c:strCache>
                <c:ptCount val="1"/>
                <c:pt idx="0">
                  <c:v>Agua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agua'!$G$8:$G$18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1.1520573098557564E-5</c:v>
                </c:pt>
                <c:pt idx="2">
                  <c:v>2.3041146197115129E-5</c:v>
                </c:pt>
                <c:pt idx="3">
                  <c:v>3.456171929567269E-5</c:v>
                </c:pt>
                <c:pt idx="4">
                  <c:v>4.6082292394230258E-5</c:v>
                </c:pt>
                <c:pt idx="5">
                  <c:v>5.7602865492787825E-5</c:v>
                </c:pt>
                <c:pt idx="6">
                  <c:v>6.912343859134538E-5</c:v>
                </c:pt>
                <c:pt idx="7">
                  <c:v>8.0644011689902948E-5</c:v>
                </c:pt>
                <c:pt idx="8">
                  <c:v>9.2164584788460515E-5</c:v>
                </c:pt>
                <c:pt idx="9">
                  <c:v>1.0368515788701808E-4</c:v>
                </c:pt>
                <c:pt idx="10">
                  <c:v>1.1520573098557565E-4</c:v>
                </c:pt>
              </c:numCache>
            </c:numRef>
          </c:xVal>
          <c:yVal>
            <c:numRef>
              <c:f>'Datos agua'!$H$8:$H$18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-1.2369176323167613E-2</c:v>
                </c:pt>
                <c:pt idx="2">
                  <c:v>-2.3436334086001792E-2</c:v>
                </c:pt>
                <c:pt idx="3">
                  <c:v>-3.3201473288502537E-2</c:v>
                </c:pt>
                <c:pt idx="4">
                  <c:v>-4.1664593930669847E-2</c:v>
                </c:pt>
                <c:pt idx="5">
                  <c:v>-4.8825696012503729E-2</c:v>
                </c:pt>
                <c:pt idx="6">
                  <c:v>-5.4684779534004177E-2</c:v>
                </c:pt>
                <c:pt idx="7">
                  <c:v>-5.9241844495171191E-2</c:v>
                </c:pt>
                <c:pt idx="8">
                  <c:v>-6.2496890896004777E-2</c:v>
                </c:pt>
                <c:pt idx="9">
                  <c:v>-6.4449918736504921E-2</c:v>
                </c:pt>
                <c:pt idx="10">
                  <c:v>-6.5100928016671639E-2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AC-4447-91A7-82EB92378F3A}"/>
            </c:ext>
          </c:extLst>
        </c:ser>
        <c:ser>
          <c:idx val="1"/>
          <c:order val="1"/>
          <c:tx>
            <c:strRef>
              <c:f>'Datos vidrio'!$C$3</c:f>
              <c:strCache>
                <c:ptCount val="1"/>
                <c:pt idx="0">
                  <c:v>Vidrio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squar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vidrio'!$G$8:$G$18</c:f>
              <c:numCache>
                <c:formatCode>0.000000</c:formatCode>
                <c:ptCount val="11"/>
                <c:pt idx="0">
                  <c:v>0</c:v>
                </c:pt>
                <c:pt idx="1">
                  <c:v>2.570750412001558E-3</c:v>
                </c:pt>
                <c:pt idx="2">
                  <c:v>5.141500824003116E-3</c:v>
                </c:pt>
                <c:pt idx="3">
                  <c:v>7.712251236004674E-3</c:v>
                </c:pt>
                <c:pt idx="4">
                  <c:v>1.0283001648006232E-2</c:v>
                </c:pt>
                <c:pt idx="5">
                  <c:v>1.285375206000779E-2</c:v>
                </c:pt>
                <c:pt idx="6">
                  <c:v>1.5424502472009348E-2</c:v>
                </c:pt>
                <c:pt idx="7">
                  <c:v>1.7995252884010906E-2</c:v>
                </c:pt>
                <c:pt idx="8">
                  <c:v>2.0566003296012464E-2</c:v>
                </c:pt>
                <c:pt idx="9">
                  <c:v>2.3136753708014022E-2</c:v>
                </c:pt>
                <c:pt idx="10">
                  <c:v>2.570750412001558E-2</c:v>
                </c:pt>
              </c:numCache>
            </c:numRef>
          </c:xVal>
          <c:yVal>
            <c:numRef>
              <c:f>'Datos vidrio'!$H$8:$H$18</c:f>
              <c:numCache>
                <c:formatCode>0.0000</c:formatCode>
                <c:ptCount val="11"/>
                <c:pt idx="0">
                  <c:v>0</c:v>
                </c:pt>
                <c:pt idx="1">
                  <c:v>-0.18477095161881957</c:v>
                </c:pt>
                <c:pt idx="2">
                  <c:v>-0.35009232938302653</c:v>
                </c:pt>
                <c:pt idx="3">
                  <c:v>-0.49596413329262101</c:v>
                </c:pt>
                <c:pt idx="4">
                  <c:v>-0.62238636334760278</c:v>
                </c:pt>
                <c:pt idx="5">
                  <c:v>-0.729359019547972</c:v>
                </c:pt>
                <c:pt idx="6">
                  <c:v>-0.81688210189372867</c:v>
                </c:pt>
                <c:pt idx="7">
                  <c:v>-0.8849556103848728</c:v>
                </c:pt>
                <c:pt idx="8">
                  <c:v>-0.93357954502140417</c:v>
                </c:pt>
                <c:pt idx="9">
                  <c:v>-0.96275390580332321</c:v>
                </c:pt>
                <c:pt idx="10">
                  <c:v>-0.97247869273062937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AC-4447-91A7-82EB9237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919504"/>
        <c:axId val="275924208"/>
      </c:scatterChart>
      <c:valAx>
        <c:axId val="275919504"/>
        <c:scaling>
          <c:orientation val="minMax"/>
          <c:max val="2.5000000000000005E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𝑥 [m]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75924208"/>
        <c:crossesAt val="-1.2"/>
        <c:crossBetween val="midCat"/>
      </c:valAx>
      <c:valAx>
        <c:axId val="275924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𝑣</a:t>
                </a:r>
                <a:r>
                  <a:rPr lang="es-MX" sz="2400" b="0" i="0" u="none" strike="noStrike" baseline="-25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𝑦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(𝑥) [m s</a:t>
                </a:r>
                <a:r>
                  <a:rPr lang="es-MX" sz="2400" b="0" i="0" u="none" strike="noStrike" baseline="3000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s-MX" sz="2400" b="0" i="0" u="none" strike="noStrike" baseline="0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es-MX" sz="2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7591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ysClr val="windowText" lastClr="000000"/>
                </a:solidFill>
              </a:rPr>
              <a:t>Perfil de velocidad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agua'!$G$8:$G$18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1.1520573098557564E-5</c:v>
                </c:pt>
                <c:pt idx="2">
                  <c:v>2.3041146197115129E-5</c:v>
                </c:pt>
                <c:pt idx="3">
                  <c:v>3.456171929567269E-5</c:v>
                </c:pt>
                <c:pt idx="4">
                  <c:v>4.6082292394230258E-5</c:v>
                </c:pt>
                <c:pt idx="5">
                  <c:v>5.7602865492787825E-5</c:v>
                </c:pt>
                <c:pt idx="6">
                  <c:v>6.912343859134538E-5</c:v>
                </c:pt>
                <c:pt idx="7">
                  <c:v>8.0644011689902948E-5</c:v>
                </c:pt>
                <c:pt idx="8">
                  <c:v>9.2164584788460515E-5</c:v>
                </c:pt>
                <c:pt idx="9">
                  <c:v>1.0368515788701808E-4</c:v>
                </c:pt>
                <c:pt idx="10">
                  <c:v>1.1520573098557565E-4</c:v>
                </c:pt>
              </c:numCache>
            </c:numRef>
          </c:xVal>
          <c:yVal>
            <c:numRef>
              <c:f>'Datos agua'!$H$8:$H$18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-1.2369176323167613E-2</c:v>
                </c:pt>
                <c:pt idx="2">
                  <c:v>-2.3436334086001792E-2</c:v>
                </c:pt>
                <c:pt idx="3">
                  <c:v>-3.3201473288502537E-2</c:v>
                </c:pt>
                <c:pt idx="4">
                  <c:v>-4.1664593930669847E-2</c:v>
                </c:pt>
                <c:pt idx="5">
                  <c:v>-4.8825696012503729E-2</c:v>
                </c:pt>
                <c:pt idx="6">
                  <c:v>-5.4684779534004177E-2</c:v>
                </c:pt>
                <c:pt idx="7">
                  <c:v>-5.9241844495171191E-2</c:v>
                </c:pt>
                <c:pt idx="8">
                  <c:v>-6.2496890896004777E-2</c:v>
                </c:pt>
                <c:pt idx="9">
                  <c:v>-6.4449918736504921E-2</c:v>
                </c:pt>
                <c:pt idx="10">
                  <c:v>-6.5100928016671639E-2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1F-4D01-A8D0-1A4E08FD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69840"/>
        <c:axId val="478471016"/>
      </c:scatterChart>
      <c:valAx>
        <c:axId val="478469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𝑥 [m]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71016"/>
        <c:crossesAt val="-0.16000000000000003"/>
        <c:crossBetween val="midCat"/>
      </c:valAx>
      <c:valAx>
        <c:axId val="478471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𝑣</a:t>
                </a:r>
                <a:r>
                  <a:rPr lang="es-MX" sz="1000" b="0" i="0" u="none" strike="noStrike" baseline="-25000">
                    <a:solidFill>
                      <a:sysClr val="windowText" lastClr="000000"/>
                    </a:solidFill>
                    <a:effectLst/>
                  </a:rPr>
                  <a:t>𝑦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 (𝑥) [m s</a:t>
                </a:r>
                <a:r>
                  <a:rPr lang="es-MX" sz="1000" b="0" i="0" u="none" strike="noStrike" baseline="30000">
                    <a:solidFill>
                      <a:sysClr val="windowText" lastClr="000000"/>
                    </a:solidFill>
                    <a:effectLst/>
                  </a:rPr>
                  <a:t>-1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ysClr val="windowText" lastClr="000000"/>
                </a:solidFill>
              </a:rPr>
              <a:t>Perfil de velocidad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acero'!$G$8:$G$18</c:f>
              <c:numCache>
                <c:formatCode>0.000000</c:formatCode>
                <c:ptCount val="11"/>
                <c:pt idx="0">
                  <c:v>0</c:v>
                </c:pt>
                <c:pt idx="1">
                  <c:v>1.0862023944862805E-5</c:v>
                </c:pt>
                <c:pt idx="2">
                  <c:v>2.1724047889725609E-5</c:v>
                </c:pt>
                <c:pt idx="3">
                  <c:v>3.2586071834588411E-5</c:v>
                </c:pt>
                <c:pt idx="4">
                  <c:v>4.3448095779451219E-5</c:v>
                </c:pt>
                <c:pt idx="5">
                  <c:v>5.4310119724314027E-5</c:v>
                </c:pt>
                <c:pt idx="6">
                  <c:v>6.5172143669176821E-5</c:v>
                </c:pt>
                <c:pt idx="7">
                  <c:v>7.6034167614039629E-5</c:v>
                </c:pt>
                <c:pt idx="8">
                  <c:v>8.6896191558902437E-5</c:v>
                </c:pt>
                <c:pt idx="9">
                  <c:v>9.7758215503765245E-5</c:v>
                </c:pt>
                <c:pt idx="10">
                  <c:v>1.0862023944862805E-4</c:v>
                </c:pt>
              </c:numCache>
            </c:numRef>
          </c:xVal>
          <c:yVal>
            <c:numRef>
              <c:f>'Datos acero'!$H$8:$H$18</c:f>
              <c:numCache>
                <c:formatCode>0.0000</c:formatCode>
                <c:ptCount val="11"/>
                <c:pt idx="0">
                  <c:v>0</c:v>
                </c:pt>
                <c:pt idx="1">
                  <c:v>-1.2010445487976812E-2</c:v>
                </c:pt>
                <c:pt idx="2">
                  <c:v>-2.2756633556166594E-2</c:v>
                </c:pt>
                <c:pt idx="3">
                  <c:v>-3.2238564204569338E-2</c:v>
                </c:pt>
                <c:pt idx="4">
                  <c:v>-4.0456237433185056E-2</c:v>
                </c:pt>
                <c:pt idx="5">
                  <c:v>-4.7409653242013738E-2</c:v>
                </c:pt>
                <c:pt idx="6">
                  <c:v>-5.3098811631055377E-2</c:v>
                </c:pt>
                <c:pt idx="7">
                  <c:v>-5.7523712600309994E-2</c:v>
                </c:pt>
                <c:pt idx="8">
                  <c:v>-6.0684356149777588E-2</c:v>
                </c:pt>
                <c:pt idx="9">
                  <c:v>-6.2580742279458132E-2</c:v>
                </c:pt>
                <c:pt idx="10">
                  <c:v>-6.3212870989351647E-2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3-44FA-95DE-40D136A45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69056"/>
        <c:axId val="478468272"/>
      </c:scatterChart>
      <c:valAx>
        <c:axId val="478469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𝑥 [m]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68272"/>
        <c:crossesAt val="-0.16000000000000003"/>
        <c:crossBetween val="midCat"/>
      </c:valAx>
      <c:valAx>
        <c:axId val="478468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𝑣</a:t>
                </a:r>
                <a:r>
                  <a:rPr lang="es-MX" sz="1000" b="0" i="0" u="none" strike="noStrike" baseline="-25000">
                    <a:solidFill>
                      <a:sysClr val="windowText" lastClr="000000"/>
                    </a:solidFill>
                    <a:effectLst/>
                  </a:rPr>
                  <a:t>𝑦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 (𝑥) [m s</a:t>
                </a:r>
                <a:r>
                  <a:rPr lang="es-MX" sz="1000" b="0" i="0" u="none" strike="noStrike" baseline="30000">
                    <a:solidFill>
                      <a:sysClr val="windowText" lastClr="000000"/>
                    </a:solidFill>
                    <a:effectLst/>
                  </a:rPr>
                  <a:t>-1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6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ysClr val="windowText" lastClr="000000"/>
                </a:solidFill>
              </a:rPr>
              <a:t>Perfil de velocidad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'Datos vidrio'!$G$8:$G$18</c:f>
              <c:numCache>
                <c:formatCode>0.000000</c:formatCode>
                <c:ptCount val="11"/>
                <c:pt idx="0">
                  <c:v>0</c:v>
                </c:pt>
                <c:pt idx="1">
                  <c:v>2.570750412001558E-3</c:v>
                </c:pt>
                <c:pt idx="2">
                  <c:v>5.141500824003116E-3</c:v>
                </c:pt>
                <c:pt idx="3">
                  <c:v>7.712251236004674E-3</c:v>
                </c:pt>
                <c:pt idx="4">
                  <c:v>1.0283001648006232E-2</c:v>
                </c:pt>
                <c:pt idx="5">
                  <c:v>1.285375206000779E-2</c:v>
                </c:pt>
                <c:pt idx="6">
                  <c:v>1.5424502472009348E-2</c:v>
                </c:pt>
                <c:pt idx="7">
                  <c:v>1.7995252884010906E-2</c:v>
                </c:pt>
                <c:pt idx="8">
                  <c:v>2.0566003296012464E-2</c:v>
                </c:pt>
                <c:pt idx="9">
                  <c:v>2.3136753708014022E-2</c:v>
                </c:pt>
                <c:pt idx="10">
                  <c:v>2.570750412001558E-2</c:v>
                </c:pt>
              </c:numCache>
            </c:numRef>
          </c:xVal>
          <c:yVal>
            <c:numRef>
              <c:f>'Datos vidrio'!$H$8:$H$18</c:f>
              <c:numCache>
                <c:formatCode>0.0000</c:formatCode>
                <c:ptCount val="11"/>
                <c:pt idx="0">
                  <c:v>0</c:v>
                </c:pt>
                <c:pt idx="1">
                  <c:v>-0.18477095161881957</c:v>
                </c:pt>
                <c:pt idx="2">
                  <c:v>-0.35009232938302653</c:v>
                </c:pt>
                <c:pt idx="3">
                  <c:v>-0.49596413329262101</c:v>
                </c:pt>
                <c:pt idx="4">
                  <c:v>-0.62238636334760278</c:v>
                </c:pt>
                <c:pt idx="5">
                  <c:v>-0.729359019547972</c:v>
                </c:pt>
                <c:pt idx="6">
                  <c:v>-0.81688210189372867</c:v>
                </c:pt>
                <c:pt idx="7">
                  <c:v>-0.8849556103848728</c:v>
                </c:pt>
                <c:pt idx="8">
                  <c:v>-0.93357954502140417</c:v>
                </c:pt>
                <c:pt idx="9">
                  <c:v>-0.96275390580332321</c:v>
                </c:pt>
                <c:pt idx="10">
                  <c:v>-0.97247869273062937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44-4DAA-9F6A-E7B3CD68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71408"/>
        <c:axId val="478465920"/>
      </c:scatterChart>
      <c:valAx>
        <c:axId val="478471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𝑥 [m]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65920"/>
        <c:crossesAt val="-1.2"/>
        <c:crossBetween val="midCat"/>
      </c:valAx>
      <c:valAx>
        <c:axId val="478465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𝑣</a:t>
                </a:r>
                <a:r>
                  <a:rPr lang="es-MX" sz="1000" b="0" i="0" u="none" strike="noStrike" baseline="-25000">
                    <a:solidFill>
                      <a:sysClr val="windowText" lastClr="000000"/>
                    </a:solidFill>
                    <a:effectLst/>
                  </a:rPr>
                  <a:t>𝑦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 (𝑥) [m s</a:t>
                </a:r>
                <a:r>
                  <a:rPr lang="es-MX" sz="1000" b="0" i="0" u="none" strike="noStrike" baseline="30000">
                    <a:solidFill>
                      <a:sysClr val="windowText" lastClr="000000"/>
                    </a:solidFill>
                    <a:effectLst/>
                  </a:rPr>
                  <a:t>-1</a:t>
                </a:r>
                <a:r>
                  <a:rPr lang="es-MX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]</a:t>
                </a:r>
                <a:endParaRPr lang="es-MX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847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B750D8-7CAF-4389-8292-A78BC9E1E88D}">
  <sheetPr/>
  <sheetViews>
    <sheetView zoomScale="6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5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84621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15AA0A-19D0-3A42-90DE-32628F95C8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0.20287</cdr:x>
      <cdr:y>0.01912</cdr:y>
    </cdr:from>
    <cdr:to>
      <cdr:x>0.20378</cdr:x>
      <cdr:y>0.16862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30B8F2A8-19BA-94BE-3770-BC1153A53739}"/>
            </a:ext>
          </a:extLst>
        </cdr:cNvPr>
        <cdr:cNvCxnSpPr/>
      </cdr:nvCxnSpPr>
      <cdr:spPr>
        <a:xfrm xmlns:a="http://schemas.openxmlformats.org/drawingml/2006/main" flipH="1">
          <a:off x="2193204" y="149983"/>
          <a:ext cx="9854" cy="1173027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0.26982</cdr:x>
      <cdr:y>0.03035</cdr:y>
    </cdr:from>
    <cdr:to>
      <cdr:x>0.27093</cdr:x>
      <cdr:y>0.30046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2917031" y="238125"/>
          <a:ext cx="11906" cy="2119312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0.34129</cdr:x>
      <cdr:y>0.03239</cdr:y>
    </cdr:from>
    <cdr:to>
      <cdr:x>0.34361</cdr:x>
      <cdr:y>0.42792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3689656" y="254100"/>
          <a:ext cx="25094" cy="3103462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0.40749</cdr:x>
      <cdr:y>0.03642</cdr:y>
    </cdr:from>
    <cdr:to>
      <cdr:x>0.40749</cdr:x>
      <cdr:y>0.52807</cdr:y>
    </cdr:to>
    <cdr:cxnSp macro="">
      <cdr:nvCxnSpPr>
        <cdr:cNvPr id="6" name="Conector recto de flecha 5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4405312" y="285750"/>
          <a:ext cx="0" cy="3857625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0.46916</cdr:x>
      <cdr:y>0.04097</cdr:y>
    </cdr:from>
    <cdr:to>
      <cdr:x>0.47137</cdr:x>
      <cdr:y>0.60698</cdr:y>
    </cdr:to>
    <cdr:cxnSp macro="">
      <cdr:nvCxnSpPr>
        <cdr:cNvPr id="7" name="Conector recto de flecha 6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5072062" y="321469"/>
          <a:ext cx="23813" cy="4441031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0.53855</cdr:x>
      <cdr:y>0.0349</cdr:y>
    </cdr:from>
    <cdr:to>
      <cdr:x>0.54017</cdr:x>
      <cdr:y>0.68167</cdr:y>
    </cdr:to>
    <cdr:cxnSp macro="">
      <cdr:nvCxnSpPr>
        <cdr:cNvPr id="8" name="Conector recto de flecha 7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5822156" y="273844"/>
          <a:ext cx="17547" cy="5074669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0.60463</cdr:x>
      <cdr:y>0.03187</cdr:y>
    </cdr:from>
    <cdr:to>
      <cdr:x>0.60463</cdr:x>
      <cdr:y>0.73748</cdr:y>
    </cdr:to>
    <cdr:cxnSp macro="">
      <cdr:nvCxnSpPr>
        <cdr:cNvPr id="9" name="Conector recto de flecha 8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>
          <a:off x="6536531" y="250031"/>
          <a:ext cx="0" cy="5536406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0.67401</cdr:x>
      <cdr:y>0.0349</cdr:y>
    </cdr:from>
    <cdr:to>
      <cdr:x>0.67511</cdr:x>
      <cdr:y>0.77693</cdr:y>
    </cdr:to>
    <cdr:cxnSp macro="">
      <cdr:nvCxnSpPr>
        <cdr:cNvPr id="10" name="Conector recto de flecha 9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 flipH="1">
          <a:off x="7286625" y="273844"/>
          <a:ext cx="11906" cy="5822156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0.74119</cdr:x>
      <cdr:y>0.03945</cdr:y>
    </cdr:from>
    <cdr:to>
      <cdr:x>0.74339</cdr:x>
      <cdr:y>0.79818</cdr:y>
    </cdr:to>
    <cdr:cxnSp macro="">
      <cdr:nvCxnSpPr>
        <cdr:cNvPr id="11" name="Conector recto de flecha 10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 flipH="1">
          <a:off x="8012906" y="309562"/>
          <a:ext cx="23813" cy="5953125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0.80727</cdr:x>
      <cdr:y>0.03794</cdr:y>
    </cdr:from>
    <cdr:to>
      <cdr:x>0.80947</cdr:x>
      <cdr:y>0.80577</cdr:y>
    </cdr:to>
    <cdr:cxnSp macro="">
      <cdr:nvCxnSpPr>
        <cdr:cNvPr id="12" name="Conector recto de flecha 11">
          <a:extLst xmlns:a="http://schemas.openxmlformats.org/drawingml/2006/main">
            <a:ext uri="{FF2B5EF4-FFF2-40B4-BE49-F238E27FC236}">
              <a16:creationId xmlns:a16="http://schemas.microsoft.com/office/drawing/2014/main" id="{101EC70C-F3CD-2252-8501-B845BE618D57}"/>
            </a:ext>
          </a:extLst>
        </cdr:cNvPr>
        <cdr:cNvCxnSpPr/>
      </cdr:nvCxnSpPr>
      <cdr:spPr>
        <a:xfrm xmlns:a="http://schemas.openxmlformats.org/drawingml/2006/main" flipH="1">
          <a:off x="8727281" y="297656"/>
          <a:ext cx="23813" cy="6024563"/>
        </a:xfrm>
        <a:prstGeom xmlns:a="http://schemas.openxmlformats.org/drawingml/2006/main" prst="straightConnector1">
          <a:avLst/>
        </a:prstGeom>
        <a:ln xmlns:a="http://schemas.openxmlformats.org/drawingml/2006/main" w="28575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828421" cy="7853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28421" cy="7853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828421" cy="7853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2</xdr:row>
      <xdr:rowOff>15240</xdr:rowOff>
    </xdr:from>
    <xdr:to>
      <xdr:col>15</xdr:col>
      <xdr:colOff>15240</xdr:colOff>
      <xdr:row>16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403860</xdr:colOff>
      <xdr:row>2</xdr:row>
      <xdr:rowOff>15240</xdr:rowOff>
    </xdr:from>
    <xdr:to>
      <xdr:col>8</xdr:col>
      <xdr:colOff>510540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8FD08E-21D9-423D-8935-BE4468FAC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381000"/>
          <a:ext cx="260604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22860</xdr:colOff>
      <xdr:row>19</xdr:row>
      <xdr:rowOff>22860</xdr:rowOff>
    </xdr:from>
    <xdr:to>
      <xdr:col>10</xdr:col>
      <xdr:colOff>495300</xdr:colOff>
      <xdr:row>21</xdr:row>
      <xdr:rowOff>68580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B478D-4A8E-5338-2023-5F8AF0762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3497580"/>
          <a:ext cx="20574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30480</xdr:colOff>
      <xdr:row>22</xdr:row>
      <xdr:rowOff>30480</xdr:rowOff>
    </xdr:from>
    <xdr:to>
      <xdr:col>10</xdr:col>
      <xdr:colOff>175260</xdr:colOff>
      <xdr:row>24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99EC2A-BC2F-C580-999B-CF28DC27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4053840"/>
          <a:ext cx="17297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38100</xdr:colOff>
      <xdr:row>25</xdr:row>
      <xdr:rowOff>68580</xdr:rowOff>
    </xdr:from>
    <xdr:to>
      <xdr:col>10</xdr:col>
      <xdr:colOff>297180</xdr:colOff>
      <xdr:row>27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ABCD15-6087-41B2-BFD9-0DB3CB7C0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4640580"/>
          <a:ext cx="18440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2</xdr:row>
      <xdr:rowOff>23812</xdr:rowOff>
    </xdr:from>
    <xdr:to>
      <xdr:col>15</xdr:col>
      <xdr:colOff>7620</xdr:colOff>
      <xdr:row>16</xdr:row>
      <xdr:rowOff>92392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396240</xdr:colOff>
      <xdr:row>2</xdr:row>
      <xdr:rowOff>15240</xdr:rowOff>
    </xdr:from>
    <xdr:to>
      <xdr:col>8</xdr:col>
      <xdr:colOff>502920</xdr:colOff>
      <xdr:row>4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ED4660-2844-F2E6-6398-67C7EE7C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381000"/>
          <a:ext cx="260604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22860</xdr:colOff>
      <xdr:row>19</xdr:row>
      <xdr:rowOff>22860</xdr:rowOff>
    </xdr:from>
    <xdr:to>
      <xdr:col>10</xdr:col>
      <xdr:colOff>495300</xdr:colOff>
      <xdr:row>21</xdr:row>
      <xdr:rowOff>68580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480CAC-32D4-4516-959B-072736A9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3497580"/>
          <a:ext cx="20574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38100</xdr:colOff>
      <xdr:row>22</xdr:row>
      <xdr:rowOff>38100</xdr:rowOff>
    </xdr:from>
    <xdr:to>
      <xdr:col>10</xdr:col>
      <xdr:colOff>182880</xdr:colOff>
      <xdr:row>24</xdr:row>
      <xdr:rowOff>83820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7C862A-AE09-BD55-A2C3-4B1F7891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4061460"/>
          <a:ext cx="17297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53340</xdr:colOff>
      <xdr:row>25</xdr:row>
      <xdr:rowOff>60960</xdr:rowOff>
    </xdr:from>
    <xdr:to>
      <xdr:col>10</xdr:col>
      <xdr:colOff>312420</xdr:colOff>
      <xdr:row>27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C1EC6C-7DC4-45F8-A7F0-4FA3DE45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632960"/>
          <a:ext cx="18440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</xdr:colOff>
      <xdr:row>2</xdr:row>
      <xdr:rowOff>16192</xdr:rowOff>
    </xdr:from>
    <xdr:to>
      <xdr:col>15</xdr:col>
      <xdr:colOff>15240</xdr:colOff>
      <xdr:row>16</xdr:row>
      <xdr:rowOff>84772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396240</xdr:colOff>
      <xdr:row>2</xdr:row>
      <xdr:rowOff>7620</xdr:rowOff>
    </xdr:from>
    <xdr:to>
      <xdr:col>8</xdr:col>
      <xdr:colOff>502920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A18C69-711C-4DF9-9887-BCA2206E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373380"/>
          <a:ext cx="260604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68580</xdr:colOff>
      <xdr:row>19</xdr:row>
      <xdr:rowOff>15240</xdr:rowOff>
    </xdr:from>
    <xdr:to>
      <xdr:col>10</xdr:col>
      <xdr:colOff>541020</xdr:colOff>
      <xdr:row>21</xdr:row>
      <xdr:rowOff>60960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46621E-742A-4A3C-A30E-658B7FA3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3489960"/>
          <a:ext cx="20574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30480</xdr:colOff>
      <xdr:row>22</xdr:row>
      <xdr:rowOff>38100</xdr:rowOff>
    </xdr:from>
    <xdr:to>
      <xdr:col>10</xdr:col>
      <xdr:colOff>175260</xdr:colOff>
      <xdr:row>24</xdr:row>
      <xdr:rowOff>83820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9C3623-0CED-A97E-AEF8-CF2A3B6B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4061460"/>
          <a:ext cx="17297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30480</xdr:colOff>
      <xdr:row>25</xdr:row>
      <xdr:rowOff>53340</xdr:rowOff>
    </xdr:from>
    <xdr:to>
      <xdr:col>10</xdr:col>
      <xdr:colOff>289560</xdr:colOff>
      <xdr:row>27</xdr:row>
      <xdr:rowOff>99060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5159B-5BCC-E308-6273-4F3FDA5D0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4625340"/>
          <a:ext cx="18440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27"/>
  <sheetViews>
    <sheetView tabSelected="1" workbookViewId="0">
      <selection activeCell="F5" sqref="F5"/>
    </sheetView>
  </sheetViews>
  <sheetFormatPr baseColWidth="10" defaultRowHeight="14.4" x14ac:dyDescent="0.3"/>
  <cols>
    <col min="3" max="3" width="12.6640625" bestFit="1" customWidth="1"/>
    <col min="7" max="7" width="13.33203125" bestFit="1" customWidth="1"/>
  </cols>
  <sheetData>
    <row r="3" spans="2:8" x14ac:dyDescent="0.3">
      <c r="C3" t="s">
        <v>25</v>
      </c>
    </row>
    <row r="4" spans="2:8" x14ac:dyDescent="0.3">
      <c r="B4" t="s">
        <v>0</v>
      </c>
      <c r="C4">
        <v>1000</v>
      </c>
      <c r="D4" t="s">
        <v>2</v>
      </c>
    </row>
    <row r="5" spans="2:8" x14ac:dyDescent="0.3">
      <c r="B5" t="s">
        <v>1</v>
      </c>
      <c r="C5">
        <v>1E-3</v>
      </c>
      <c r="D5" t="s">
        <v>3</v>
      </c>
      <c r="F5" t="s">
        <v>30</v>
      </c>
      <c r="G5">
        <v>10</v>
      </c>
    </row>
    <row r="6" spans="2:8" x14ac:dyDescent="0.3">
      <c r="B6" t="s">
        <v>4</v>
      </c>
      <c r="C6">
        <v>20</v>
      </c>
    </row>
    <row r="7" spans="2:8" x14ac:dyDescent="0.3">
      <c r="B7" t="s">
        <v>8</v>
      </c>
      <c r="C7">
        <v>9.81</v>
      </c>
      <c r="F7" t="s">
        <v>17</v>
      </c>
      <c r="G7" t="s">
        <v>15</v>
      </c>
      <c r="H7" t="s">
        <v>16</v>
      </c>
    </row>
    <row r="8" spans="2:8" x14ac:dyDescent="0.3">
      <c r="F8">
        <v>0</v>
      </c>
      <c r="G8" s="1">
        <f>F8*($C$14/$G$5)</f>
        <v>0</v>
      </c>
      <c r="H8" s="2">
        <f>(-($C$4*$C$7)/(2*$C$5))*(2*$C$14*G8-POWER(G8,2))</f>
        <v>0</v>
      </c>
    </row>
    <row r="9" spans="2:8" x14ac:dyDescent="0.3">
      <c r="B9" t="s">
        <v>6</v>
      </c>
      <c r="C9">
        <f>(20*C5)/(4*C4)</f>
        <v>5.0000000000000004E-6</v>
      </c>
      <c r="F9" s="3">
        <v>1</v>
      </c>
      <c r="G9" s="1">
        <f t="shared" ref="G9:G18" si="0">F9*($C$14/$G$5)</f>
        <v>1.1520573098557564E-5</v>
      </c>
      <c r="H9" s="2">
        <f t="shared" ref="H9:H18" si="1">(-($C$4*$C$7)/(2*$C$5))*(2*$C$14*G9-POWER(G9,2))</f>
        <v>-1.2369176323167613E-2</v>
      </c>
    </row>
    <row r="10" spans="2:8" x14ac:dyDescent="0.3">
      <c r="B10" t="s">
        <v>7</v>
      </c>
      <c r="C10">
        <f>(C4*C7)/(3*C5)</f>
        <v>3270000</v>
      </c>
      <c r="F10" s="3">
        <v>2</v>
      </c>
      <c r="G10" s="1">
        <f t="shared" si="0"/>
        <v>2.3041146197115129E-5</v>
      </c>
      <c r="H10" s="2">
        <f t="shared" si="1"/>
        <v>-2.3436334086001792E-2</v>
      </c>
    </row>
    <row r="11" spans="2:8" x14ac:dyDescent="0.3">
      <c r="B11" t="s">
        <v>10</v>
      </c>
      <c r="C11">
        <f>C10</f>
        <v>3270000</v>
      </c>
      <c r="D11" t="s">
        <v>11</v>
      </c>
      <c r="F11" s="3">
        <v>3</v>
      </c>
      <c r="G11" s="1">
        <f t="shared" si="0"/>
        <v>3.456171929567269E-5</v>
      </c>
      <c r="H11" s="2">
        <f t="shared" si="1"/>
        <v>-3.3201473288502537E-2</v>
      </c>
    </row>
    <row r="12" spans="2:8" x14ac:dyDescent="0.3">
      <c r="B12" t="s">
        <v>10</v>
      </c>
      <c r="C12">
        <f>C9</f>
        <v>5.0000000000000004E-6</v>
      </c>
      <c r="D12" t="s">
        <v>12</v>
      </c>
      <c r="F12" s="3">
        <v>4</v>
      </c>
      <c r="G12" s="1">
        <f t="shared" si="0"/>
        <v>4.6082292394230258E-5</v>
      </c>
      <c r="H12" s="2">
        <f t="shared" si="1"/>
        <v>-4.1664593930669847E-2</v>
      </c>
    </row>
    <row r="13" spans="2:8" x14ac:dyDescent="0.3">
      <c r="B13" t="s">
        <v>9</v>
      </c>
      <c r="C13">
        <f>C12/C11</f>
        <v>1.5290519877675842E-12</v>
      </c>
      <c r="F13" s="3">
        <v>5</v>
      </c>
      <c r="G13" s="1">
        <f t="shared" si="0"/>
        <v>5.7602865492787825E-5</v>
      </c>
      <c r="H13" s="2">
        <f t="shared" si="1"/>
        <v>-4.8825696012503729E-2</v>
      </c>
    </row>
    <row r="14" spans="2:8" x14ac:dyDescent="0.3">
      <c r="B14" t="s">
        <v>5</v>
      </c>
      <c r="C14" s="2">
        <f>POWER(C13,1/3)</f>
        <v>1.1520573098557564E-4</v>
      </c>
      <c r="D14" t="s">
        <v>13</v>
      </c>
      <c r="F14" s="3">
        <v>6</v>
      </c>
      <c r="G14" s="1">
        <f t="shared" si="0"/>
        <v>6.912343859134538E-5</v>
      </c>
      <c r="H14" s="2">
        <f t="shared" si="1"/>
        <v>-5.4684779534004177E-2</v>
      </c>
    </row>
    <row r="15" spans="2:8" x14ac:dyDescent="0.3">
      <c r="B15" t="s">
        <v>5</v>
      </c>
      <c r="C15" s="2">
        <f>C14*1000</f>
        <v>0.11520573098557564</v>
      </c>
      <c r="D15" t="s">
        <v>14</v>
      </c>
      <c r="F15" s="3">
        <v>7</v>
      </c>
      <c r="G15" s="1">
        <f t="shared" si="0"/>
        <v>8.0644011689902948E-5</v>
      </c>
      <c r="H15" s="2">
        <f t="shared" si="1"/>
        <v>-5.9241844495171191E-2</v>
      </c>
    </row>
    <row r="16" spans="2:8" x14ac:dyDescent="0.3">
      <c r="F16" s="3">
        <v>8</v>
      </c>
      <c r="G16" s="1">
        <f t="shared" si="0"/>
        <v>9.2164584788460515E-5</v>
      </c>
      <c r="H16" s="2">
        <f t="shared" si="1"/>
        <v>-6.2496890896004777E-2</v>
      </c>
    </row>
    <row r="17" spans="6:8" x14ac:dyDescent="0.3">
      <c r="F17" s="3">
        <v>9</v>
      </c>
      <c r="G17" s="1">
        <f t="shared" si="0"/>
        <v>1.0368515788701808E-4</v>
      </c>
      <c r="H17" s="2">
        <f t="shared" si="1"/>
        <v>-6.4449918736504921E-2</v>
      </c>
    </row>
    <row r="18" spans="6:8" x14ac:dyDescent="0.3">
      <c r="F18" s="3">
        <v>10</v>
      </c>
      <c r="G18" s="1">
        <f t="shared" si="0"/>
        <v>1.1520573098557565E-4</v>
      </c>
      <c r="H18" s="2">
        <f t="shared" si="1"/>
        <v>-6.5100928016671639E-2</v>
      </c>
    </row>
    <row r="21" spans="6:8" x14ac:dyDescent="0.3">
      <c r="F21" t="s">
        <v>18</v>
      </c>
      <c r="G21" s="2">
        <f>($C$4*-$C$7*POWER($C$14,2))/(2*$C$5)</f>
        <v>-6.5100928016671625E-2</v>
      </c>
    </row>
    <row r="23" spans="6:8" x14ac:dyDescent="0.3">
      <c r="G23" s="2"/>
    </row>
    <row r="24" spans="6:8" x14ac:dyDescent="0.3">
      <c r="F24" t="s">
        <v>19</v>
      </c>
      <c r="G24" s="2">
        <f>($C$4*-$C$7*POWER($C$14,2))/(3*$C$5)</f>
        <v>-4.3400618677781083E-2</v>
      </c>
    </row>
    <row r="25" spans="6:8" x14ac:dyDescent="0.3">
      <c r="G25" s="2"/>
    </row>
    <row r="27" spans="6:8" x14ac:dyDescent="0.3">
      <c r="F27" t="s">
        <v>20</v>
      </c>
      <c r="G27" s="2">
        <f>(POWER($C$4,2)*-$C$7*POWER($C$14,3))/(2*$C$5)</f>
        <v>-7.4999999999999963E-3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27"/>
  <sheetViews>
    <sheetView workbookViewId="0">
      <selection activeCell="F5" sqref="F5"/>
    </sheetView>
  </sheetViews>
  <sheetFormatPr baseColWidth="10" defaultRowHeight="14.4" x14ac:dyDescent="0.3"/>
  <cols>
    <col min="3" max="3" width="12.6640625" bestFit="1" customWidth="1"/>
    <col min="7" max="7" width="13.33203125" bestFit="1" customWidth="1"/>
  </cols>
  <sheetData>
    <row r="3" spans="2:8" x14ac:dyDescent="0.3">
      <c r="C3" t="s">
        <v>28</v>
      </c>
    </row>
    <row r="4" spans="2:8" x14ac:dyDescent="0.3">
      <c r="B4" t="s">
        <v>0</v>
      </c>
      <c r="C4">
        <v>7100</v>
      </c>
      <c r="D4" t="s">
        <v>2</v>
      </c>
    </row>
    <row r="5" spans="2:8" x14ac:dyDescent="0.3">
      <c r="B5" t="s">
        <v>1</v>
      </c>
      <c r="C5">
        <v>6.4999999999999997E-3</v>
      </c>
      <c r="D5" t="s">
        <v>3</v>
      </c>
      <c r="F5" t="s">
        <v>30</v>
      </c>
      <c r="G5">
        <v>10</v>
      </c>
    </row>
    <row r="6" spans="2:8" x14ac:dyDescent="0.3">
      <c r="B6" t="s">
        <v>4</v>
      </c>
      <c r="C6">
        <v>20</v>
      </c>
    </row>
    <row r="7" spans="2:8" x14ac:dyDescent="0.3">
      <c r="B7" t="s">
        <v>8</v>
      </c>
      <c r="C7">
        <v>9.81</v>
      </c>
      <c r="F7" t="s">
        <v>17</v>
      </c>
      <c r="G7" t="s">
        <v>15</v>
      </c>
      <c r="H7" t="s">
        <v>16</v>
      </c>
    </row>
    <row r="8" spans="2:8" x14ac:dyDescent="0.3">
      <c r="F8">
        <v>0</v>
      </c>
      <c r="G8" s="1">
        <f>F8*($C$14/$G$5)</f>
        <v>0</v>
      </c>
      <c r="H8" s="2">
        <f>(-($C$4*$C$7)/(2*$C$5))*(2*$C$14*G8-POWER(G8,2))</f>
        <v>0</v>
      </c>
    </row>
    <row r="9" spans="2:8" x14ac:dyDescent="0.3">
      <c r="B9" t="s">
        <v>6</v>
      </c>
      <c r="C9">
        <f>(20*C5)/(4*C4)</f>
        <v>4.5774647887323942E-6</v>
      </c>
      <c r="F9" s="3">
        <v>1</v>
      </c>
      <c r="G9" s="1">
        <f t="shared" ref="G9:G18" si="0">F9*($C$14/$G$5)</f>
        <v>1.0862023944862805E-5</v>
      </c>
      <c r="H9" s="2">
        <f t="shared" ref="H9:H18" si="1">(-($C$4*$C$7)/(2*$C$5))*(2*$C$14*G9-POWER(G9,2))</f>
        <v>-1.2010445487976812E-2</v>
      </c>
    </row>
    <row r="10" spans="2:8" x14ac:dyDescent="0.3">
      <c r="B10" t="s">
        <v>7</v>
      </c>
      <c r="C10">
        <f>(C4*C7)/(3*C5)</f>
        <v>3571846.153846154</v>
      </c>
      <c r="F10" s="3">
        <v>2</v>
      </c>
      <c r="G10" s="1">
        <f t="shared" si="0"/>
        <v>2.1724047889725609E-5</v>
      </c>
      <c r="H10" s="2">
        <f t="shared" si="1"/>
        <v>-2.2756633556166594E-2</v>
      </c>
    </row>
    <row r="11" spans="2:8" x14ac:dyDescent="0.3">
      <c r="B11" t="s">
        <v>10</v>
      </c>
      <c r="C11">
        <f>C10</f>
        <v>3571846.153846154</v>
      </c>
      <c r="D11" t="s">
        <v>11</v>
      </c>
      <c r="F11" s="3">
        <v>3</v>
      </c>
      <c r="G11" s="1">
        <f t="shared" si="0"/>
        <v>3.2586071834588411E-5</v>
      </c>
      <c r="H11" s="2">
        <f t="shared" si="1"/>
        <v>-3.2238564204569338E-2</v>
      </c>
    </row>
    <row r="12" spans="2:8" x14ac:dyDescent="0.3">
      <c r="B12" t="s">
        <v>10</v>
      </c>
      <c r="C12">
        <f>C9</f>
        <v>4.5774647887323942E-6</v>
      </c>
      <c r="D12" t="s">
        <v>12</v>
      </c>
      <c r="F12" s="3">
        <v>4</v>
      </c>
      <c r="G12" s="1">
        <f t="shared" si="0"/>
        <v>4.3448095779451219E-5</v>
      </c>
      <c r="H12" s="2">
        <f t="shared" si="1"/>
        <v>-4.0456237433185056E-2</v>
      </c>
    </row>
    <row r="13" spans="2:8" x14ac:dyDescent="0.3">
      <c r="B13" t="s">
        <v>9</v>
      </c>
      <c r="C13">
        <f>C12/C11</f>
        <v>1.2815402992100857E-12</v>
      </c>
      <c r="F13" s="3">
        <v>5</v>
      </c>
      <c r="G13" s="1">
        <f t="shared" si="0"/>
        <v>5.4310119724314027E-5</v>
      </c>
      <c r="H13" s="2">
        <f t="shared" si="1"/>
        <v>-4.7409653242013738E-2</v>
      </c>
    </row>
    <row r="14" spans="2:8" x14ac:dyDescent="0.3">
      <c r="B14" t="s">
        <v>5</v>
      </c>
      <c r="C14" s="2">
        <f>POWER(C13,1/3)</f>
        <v>1.0862023944862805E-4</v>
      </c>
      <c r="D14" t="s">
        <v>13</v>
      </c>
      <c r="F14" s="3">
        <v>6</v>
      </c>
      <c r="G14" s="1">
        <f t="shared" si="0"/>
        <v>6.5172143669176821E-5</v>
      </c>
      <c r="H14" s="2">
        <f t="shared" si="1"/>
        <v>-5.3098811631055377E-2</v>
      </c>
    </row>
    <row r="15" spans="2:8" x14ac:dyDescent="0.3">
      <c r="B15" t="s">
        <v>5</v>
      </c>
      <c r="C15" s="2">
        <f>C14*1000</f>
        <v>0.10862023944862806</v>
      </c>
      <c r="D15" t="s">
        <v>14</v>
      </c>
      <c r="F15" s="3">
        <v>7</v>
      </c>
      <c r="G15" s="1">
        <f t="shared" si="0"/>
        <v>7.6034167614039629E-5</v>
      </c>
      <c r="H15" s="2">
        <f t="shared" si="1"/>
        <v>-5.7523712600309994E-2</v>
      </c>
    </row>
    <row r="16" spans="2:8" x14ac:dyDescent="0.3">
      <c r="F16" s="3">
        <v>8</v>
      </c>
      <c r="G16" s="1">
        <f t="shared" si="0"/>
        <v>8.6896191558902437E-5</v>
      </c>
      <c r="H16" s="2">
        <f t="shared" si="1"/>
        <v>-6.0684356149777588E-2</v>
      </c>
    </row>
    <row r="17" spans="6:8" x14ac:dyDescent="0.3">
      <c r="F17" s="3">
        <v>9</v>
      </c>
      <c r="G17" s="1">
        <f t="shared" si="0"/>
        <v>9.7758215503765245E-5</v>
      </c>
      <c r="H17" s="2">
        <f t="shared" si="1"/>
        <v>-6.2580742279458132E-2</v>
      </c>
    </row>
    <row r="18" spans="6:8" x14ac:dyDescent="0.3">
      <c r="F18" s="3">
        <v>10</v>
      </c>
      <c r="G18" s="1">
        <f t="shared" si="0"/>
        <v>1.0862023944862805E-4</v>
      </c>
      <c r="H18" s="2">
        <f t="shared" si="1"/>
        <v>-6.3212870989351647E-2</v>
      </c>
    </row>
    <row r="21" spans="6:8" x14ac:dyDescent="0.3">
      <c r="F21" t="s">
        <v>18</v>
      </c>
      <c r="G21" s="2">
        <f>($C$4*-$C$7*POWER($C$14,2))/(2*$C$5)</f>
        <v>-6.3212870989351647E-2</v>
      </c>
    </row>
    <row r="23" spans="6:8" x14ac:dyDescent="0.3">
      <c r="G23" s="2"/>
    </row>
    <row r="24" spans="6:8" x14ac:dyDescent="0.3">
      <c r="F24" t="s">
        <v>19</v>
      </c>
      <c r="G24" s="2">
        <f>($C$4*-$C$7*POWER($C$14,2))/(3*$C$5)</f>
        <v>-4.2141913992901098E-2</v>
      </c>
    </row>
    <row r="25" spans="6:8" x14ac:dyDescent="0.3">
      <c r="G25" s="2"/>
    </row>
    <row r="27" spans="6:8" x14ac:dyDescent="0.3">
      <c r="F27" t="s">
        <v>20</v>
      </c>
      <c r="G27" s="2">
        <f>(POWER($C$4,2)*-$C$7*POWER($C$14,3))/(2*$C$5)</f>
        <v>-4.8750000000000127E-2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27"/>
  <sheetViews>
    <sheetView topLeftCell="A4" workbookViewId="0">
      <selection activeCell="D18" sqref="D18"/>
    </sheetView>
  </sheetViews>
  <sheetFormatPr baseColWidth="10" defaultRowHeight="14.4" x14ac:dyDescent="0.3"/>
  <cols>
    <col min="3" max="3" width="12.6640625" bestFit="1" customWidth="1"/>
    <col min="7" max="7" width="13.33203125" bestFit="1" customWidth="1"/>
  </cols>
  <sheetData>
    <row r="3" spans="2:8" x14ac:dyDescent="0.3">
      <c r="C3" t="s">
        <v>29</v>
      </c>
    </row>
    <row r="4" spans="2:8" x14ac:dyDescent="0.3">
      <c r="B4" t="s">
        <v>0</v>
      </c>
      <c r="C4">
        <v>3000</v>
      </c>
      <c r="D4" t="s">
        <v>2</v>
      </c>
    </row>
    <row r="5" spans="2:8" x14ac:dyDescent="0.3">
      <c r="B5" t="s">
        <v>1</v>
      </c>
      <c r="C5">
        <v>10</v>
      </c>
      <c r="D5" t="s">
        <v>3</v>
      </c>
      <c r="F5" t="s">
        <v>30</v>
      </c>
      <c r="G5">
        <v>10</v>
      </c>
    </row>
    <row r="6" spans="2:8" x14ac:dyDescent="0.3">
      <c r="B6" t="s">
        <v>4</v>
      </c>
      <c r="C6">
        <v>20</v>
      </c>
    </row>
    <row r="7" spans="2:8" x14ac:dyDescent="0.3">
      <c r="B7" t="s">
        <v>8</v>
      </c>
      <c r="C7">
        <v>9.81</v>
      </c>
      <c r="F7" t="s">
        <v>17</v>
      </c>
      <c r="G7" t="s">
        <v>15</v>
      </c>
      <c r="H7" t="s">
        <v>16</v>
      </c>
    </row>
    <row r="8" spans="2:8" x14ac:dyDescent="0.3">
      <c r="F8">
        <v>0</v>
      </c>
      <c r="G8" s="1">
        <f>F8*($C$14/$G$5)</f>
        <v>0</v>
      </c>
      <c r="H8" s="2">
        <f>(-($C$4*$C$7)/(2*$C$5))*(2*$C$14*G8-POWER(G8,2))</f>
        <v>0</v>
      </c>
    </row>
    <row r="9" spans="2:8" x14ac:dyDescent="0.3">
      <c r="B9" t="s">
        <v>6</v>
      </c>
      <c r="C9">
        <f>(20*C5)/(4*C4)</f>
        <v>1.6666666666666666E-2</v>
      </c>
      <c r="F9" s="3">
        <v>1</v>
      </c>
      <c r="G9" s="1">
        <f t="shared" ref="G9:G18" si="0">F9*($C$14/$G$5)</f>
        <v>2.570750412001558E-3</v>
      </c>
      <c r="H9" s="2">
        <f t="shared" ref="H9:H18" si="1">(-($C$4*$C$7)/(2*$C$5))*(2*$C$14*G9-POWER(G9,2))</f>
        <v>-0.18477095161881957</v>
      </c>
    </row>
    <row r="10" spans="2:8" x14ac:dyDescent="0.3">
      <c r="B10" t="s">
        <v>7</v>
      </c>
      <c r="C10">
        <f>(C4*C7)/(3*C5)</f>
        <v>981</v>
      </c>
      <c r="F10" s="3">
        <v>2</v>
      </c>
      <c r="G10" s="1">
        <f t="shared" si="0"/>
        <v>5.141500824003116E-3</v>
      </c>
      <c r="H10" s="2">
        <f t="shared" si="1"/>
        <v>-0.35009232938302653</v>
      </c>
    </row>
    <row r="11" spans="2:8" x14ac:dyDescent="0.3">
      <c r="B11" t="s">
        <v>10</v>
      </c>
      <c r="C11">
        <f>C10</f>
        <v>981</v>
      </c>
      <c r="D11" t="s">
        <v>11</v>
      </c>
      <c r="F11" s="3">
        <v>3</v>
      </c>
      <c r="G11" s="1">
        <f t="shared" si="0"/>
        <v>7.712251236004674E-3</v>
      </c>
      <c r="H11" s="2">
        <f t="shared" si="1"/>
        <v>-0.49596413329262101</v>
      </c>
    </row>
    <row r="12" spans="2:8" x14ac:dyDescent="0.3">
      <c r="B12" t="s">
        <v>10</v>
      </c>
      <c r="C12">
        <f>C9</f>
        <v>1.6666666666666666E-2</v>
      </c>
      <c r="D12" t="s">
        <v>12</v>
      </c>
      <c r="F12" s="3">
        <v>4</v>
      </c>
      <c r="G12" s="1">
        <f t="shared" si="0"/>
        <v>1.0283001648006232E-2</v>
      </c>
      <c r="H12" s="2">
        <f t="shared" si="1"/>
        <v>-0.62238636334760278</v>
      </c>
    </row>
    <row r="13" spans="2:8" x14ac:dyDescent="0.3">
      <c r="B13" t="s">
        <v>9</v>
      </c>
      <c r="C13">
        <f>C12/C11</f>
        <v>1.6989466530750934E-5</v>
      </c>
      <c r="F13" s="3">
        <v>5</v>
      </c>
      <c r="G13" s="1">
        <f t="shared" si="0"/>
        <v>1.285375206000779E-2</v>
      </c>
      <c r="H13" s="2">
        <f t="shared" si="1"/>
        <v>-0.729359019547972</v>
      </c>
    </row>
    <row r="14" spans="2:8" x14ac:dyDescent="0.3">
      <c r="B14" t="s">
        <v>5</v>
      </c>
      <c r="C14" s="2">
        <f>POWER(C13,1/3)</f>
        <v>2.570750412001558E-2</v>
      </c>
      <c r="D14" t="s">
        <v>13</v>
      </c>
      <c r="F14" s="3">
        <v>6</v>
      </c>
      <c r="G14" s="1">
        <f t="shared" si="0"/>
        <v>1.5424502472009348E-2</v>
      </c>
      <c r="H14" s="2">
        <f t="shared" si="1"/>
        <v>-0.81688210189372867</v>
      </c>
    </row>
    <row r="15" spans="2:8" x14ac:dyDescent="0.3">
      <c r="B15" t="s">
        <v>5</v>
      </c>
      <c r="C15" s="2">
        <f>C14*1000</f>
        <v>25.707504120015582</v>
      </c>
      <c r="D15" t="s">
        <v>14</v>
      </c>
      <c r="F15" s="3">
        <v>7</v>
      </c>
      <c r="G15" s="1">
        <f t="shared" si="0"/>
        <v>1.7995252884010906E-2</v>
      </c>
      <c r="H15" s="2">
        <f t="shared" si="1"/>
        <v>-0.8849556103848728</v>
      </c>
    </row>
    <row r="16" spans="2:8" x14ac:dyDescent="0.3">
      <c r="F16" s="3">
        <v>8</v>
      </c>
      <c r="G16" s="1">
        <f t="shared" si="0"/>
        <v>2.0566003296012464E-2</v>
      </c>
      <c r="H16" s="2">
        <f t="shared" si="1"/>
        <v>-0.93357954502140417</v>
      </c>
    </row>
    <row r="17" spans="6:8" x14ac:dyDescent="0.3">
      <c r="F17" s="3">
        <v>9</v>
      </c>
      <c r="G17" s="1">
        <f t="shared" si="0"/>
        <v>2.3136753708014022E-2</v>
      </c>
      <c r="H17" s="2">
        <f t="shared" si="1"/>
        <v>-0.96275390580332321</v>
      </c>
    </row>
    <row r="18" spans="6:8" x14ac:dyDescent="0.3">
      <c r="F18" s="3">
        <v>10</v>
      </c>
      <c r="G18" s="1">
        <f t="shared" si="0"/>
        <v>2.570750412001558E-2</v>
      </c>
      <c r="H18" s="2">
        <f t="shared" si="1"/>
        <v>-0.97247869273062937</v>
      </c>
    </row>
    <row r="21" spans="6:8" x14ac:dyDescent="0.3">
      <c r="F21" t="s">
        <v>18</v>
      </c>
      <c r="G21" s="2">
        <f>($C$4*-$C$7*POWER($C$14,2))/(2*$C$5)</f>
        <v>-0.97247869273062937</v>
      </c>
    </row>
    <row r="23" spans="6:8" x14ac:dyDescent="0.3">
      <c r="G23" s="2"/>
    </row>
    <row r="24" spans="6:8" x14ac:dyDescent="0.3">
      <c r="F24" t="s">
        <v>19</v>
      </c>
      <c r="G24" s="2">
        <f>($C$4*-$C$7*POWER($C$14,2))/(3*$C$5)</f>
        <v>-0.64831912848708628</v>
      </c>
    </row>
    <row r="25" spans="6:8" x14ac:dyDescent="0.3">
      <c r="G25" s="2"/>
    </row>
    <row r="27" spans="6:8" x14ac:dyDescent="0.3">
      <c r="F27" t="s">
        <v>20</v>
      </c>
      <c r="G27" s="2">
        <f>(POWER($C$4,2)*-$C$7*POWER($C$14,3))/(2*$C$5)</f>
        <v>-75.000000000000057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"/>
  <sheetViews>
    <sheetView workbookViewId="0">
      <selection activeCell="F20" sqref="F20"/>
    </sheetView>
  </sheetViews>
  <sheetFormatPr baseColWidth="10" defaultRowHeight="14.4" x14ac:dyDescent="0.3"/>
  <sheetData>
    <row r="2" spans="2:5" ht="15" thickBot="1" x14ac:dyDescent="0.35"/>
    <row r="3" spans="2:5" ht="37.799999999999997" thickBot="1" x14ac:dyDescent="0.35">
      <c r="B3" s="4" t="s">
        <v>21</v>
      </c>
      <c r="C3" s="5" t="s">
        <v>22</v>
      </c>
      <c r="D3" s="5" t="s">
        <v>23</v>
      </c>
      <c r="E3" s="5" t="s">
        <v>24</v>
      </c>
    </row>
    <row r="4" spans="2:5" ht="16.2" thickBot="1" x14ac:dyDescent="0.35">
      <c r="B4" s="6" t="s">
        <v>25</v>
      </c>
      <c r="C4" s="7">
        <v>1000</v>
      </c>
      <c r="D4" s="7">
        <v>1E-3</v>
      </c>
      <c r="E4" s="7">
        <f>D4/C4</f>
        <v>9.9999999999999995E-7</v>
      </c>
    </row>
    <row r="5" spans="2:5" ht="31.8" thickBot="1" x14ac:dyDescent="0.35">
      <c r="B5" s="6" t="s">
        <v>26</v>
      </c>
      <c r="C5" s="7">
        <v>3000</v>
      </c>
      <c r="D5" s="7">
        <v>10</v>
      </c>
      <c r="E5" s="7">
        <f t="shared" ref="E5:E6" si="0">D5/C5</f>
        <v>3.3333333333333335E-3</v>
      </c>
    </row>
    <row r="6" spans="2:5" ht="31.8" thickBot="1" x14ac:dyDescent="0.35">
      <c r="B6" s="6" t="s">
        <v>27</v>
      </c>
      <c r="C6" s="7">
        <v>7100</v>
      </c>
      <c r="D6" s="7">
        <v>6.4999999999999997E-3</v>
      </c>
      <c r="E6" s="7">
        <f t="shared" si="0"/>
        <v>9.1549295774647884E-7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4</vt:i4>
      </vt:variant>
    </vt:vector>
  </HeadingPairs>
  <TitlesOfParts>
    <vt:vector size="8" baseType="lpstr">
      <vt:lpstr>Datos agua</vt:lpstr>
      <vt:lpstr>Datos acero</vt:lpstr>
      <vt:lpstr>Datos vidrio</vt:lpstr>
      <vt:lpstr>Propiedades de los materiales</vt:lpstr>
      <vt:lpstr>Perfil agua</vt:lpstr>
      <vt:lpstr>Graf agua</vt:lpstr>
      <vt:lpstr>Graf agua vs acero</vt:lpstr>
      <vt:lpstr>Graf agua vs vidrio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Jardón</dc:creator>
  <cp:lastModifiedBy>Enrique Jardon</cp:lastModifiedBy>
  <dcterms:created xsi:type="dcterms:W3CDTF">2017-05-10T20:47:11Z</dcterms:created>
  <dcterms:modified xsi:type="dcterms:W3CDTF">2023-05-20T17:02:40Z</dcterms:modified>
</cp:coreProperties>
</file>