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rturogm/Library/CloudStorage/Dropbox/Docencia/Materiales empleados en Recursos RUA/Convocatoria 2023-II/Hojas de cálculo &amp; PDF/"/>
    </mc:Choice>
  </mc:AlternateContent>
  <xr:revisionPtr revIDLastSave="0" documentId="13_ncr:1_{7BD33260-95FD-2B4E-8C5B-32889442275B}" xr6:coauthVersionLast="47" xr6:coauthVersionMax="47" xr10:uidLastSave="{00000000-0000-0000-0000-000000000000}"/>
  <bookViews>
    <workbookView xWindow="0" yWindow="500" windowWidth="28800" windowHeight="16680" xr2:uid="{4DD7CCC6-E0CA-6442-9339-A0BA7DD16B1F}"/>
  </bookViews>
  <sheets>
    <sheet name="Razón de cambio" sheetId="1" r:id="rId1"/>
    <sheet name="Gunnar-Gran" sheetId="2" r:id="rId2"/>
    <sheet name="Mínimos cuadrados" sheetId="4" r:id="rId3"/>
  </sheets>
  <definedNames>
    <definedName name="_xlnm.Print_Area" localSheetId="2">'Mínimos cuadrados'!$A$1:$O$70</definedName>
    <definedName name="_xlnm.Print_Area" localSheetId="0">'Razón de cambio'!$A$1:$P$103</definedName>
    <definedName name="solver_adj" localSheetId="1" hidden="1">'Gunnar-Gran'!$J$25</definedName>
    <definedName name="solver_adj" localSheetId="2" hidden="1">'Mínimos cuadrados'!$B$9,'Mínimos cuadrados'!$B$10,'Mínimos cuadrados'!$B$17</definedName>
    <definedName name="solver_cvg" localSheetId="1" hidden="1">0.0001</definedName>
    <definedName name="solver_cvg" localSheetId="2" hidden="1">0.0001</definedName>
    <definedName name="solver_drv" localSheetId="1" hidden="1">1</definedName>
    <definedName name="solver_drv" localSheetId="2" hidden="1">1</definedName>
    <definedName name="solver_eng" localSheetId="1" hidden="1">1</definedName>
    <definedName name="solver_eng" localSheetId="2" hidden="1">1</definedName>
    <definedName name="solver_itr" localSheetId="1" hidden="1">2147483647</definedName>
    <definedName name="solver_itr" localSheetId="2" hidden="1">2147483647</definedName>
    <definedName name="solver_lhs1" localSheetId="2" hidden="1">'Mínimos cuadrados'!$B$12</definedName>
    <definedName name="solver_lin" localSheetId="1" hidden="1">2</definedName>
    <definedName name="solver_lin" localSheetId="2" hidden="1">2</definedName>
    <definedName name="solver_mip" localSheetId="1" hidden="1">2147483647</definedName>
    <definedName name="solver_mip" localSheetId="2" hidden="1">2147483647</definedName>
    <definedName name="solver_mni" localSheetId="1" hidden="1">30</definedName>
    <definedName name="solver_mni" localSheetId="2" hidden="1">30</definedName>
    <definedName name="solver_mrt" localSheetId="1" hidden="1">0.075</definedName>
    <definedName name="solver_mrt" localSheetId="2" hidden="1">0.075</definedName>
    <definedName name="solver_msl" localSheetId="1" hidden="1">2</definedName>
    <definedName name="solver_msl" localSheetId="2" hidden="1">2</definedName>
    <definedName name="solver_neg" localSheetId="1" hidden="1">1</definedName>
    <definedName name="solver_neg" localSheetId="2" hidden="1">1</definedName>
    <definedName name="solver_nod" localSheetId="1" hidden="1">2147483647</definedName>
    <definedName name="solver_nod" localSheetId="2" hidden="1">2147483647</definedName>
    <definedName name="solver_num" localSheetId="1" hidden="1">0</definedName>
    <definedName name="solver_num" localSheetId="2" hidden="1">1</definedName>
    <definedName name="solver_opt" localSheetId="1" hidden="1">'Gunnar-Gran'!$O$22</definedName>
    <definedName name="solver_opt" localSheetId="2" hidden="1">'Mínimos cuadrados'!$B$19</definedName>
    <definedName name="solver_pre" localSheetId="1" hidden="1">0.000001</definedName>
    <definedName name="solver_pre" localSheetId="2" hidden="1">0.000001</definedName>
    <definedName name="solver_rbv" localSheetId="1" hidden="1">1</definedName>
    <definedName name="solver_rbv" localSheetId="2" hidden="1">1</definedName>
    <definedName name="solver_rel1" localSheetId="2" hidden="1">3</definedName>
    <definedName name="solver_rhs1" localSheetId="2" hidden="1">0</definedName>
    <definedName name="solver_rlx" localSheetId="1" hidden="1">2</definedName>
    <definedName name="solver_rlx" localSheetId="2" hidden="1">2</definedName>
    <definedName name="solver_rsd" localSheetId="1" hidden="1">0</definedName>
    <definedName name="solver_rsd" localSheetId="2" hidden="1">0</definedName>
    <definedName name="solver_scl" localSheetId="1" hidden="1">1</definedName>
    <definedName name="solver_scl" localSheetId="2" hidden="1">1</definedName>
    <definedName name="solver_sho" localSheetId="1" hidden="1">2</definedName>
    <definedName name="solver_sho" localSheetId="2" hidden="1">2</definedName>
    <definedName name="solver_ssz" localSheetId="1" hidden="1">100</definedName>
    <definedName name="solver_ssz" localSheetId="2" hidden="1">100</definedName>
    <definedName name="solver_tim" localSheetId="1" hidden="1">2147483647</definedName>
    <definedName name="solver_tim" localSheetId="2" hidden="1">2147483647</definedName>
    <definedName name="solver_tol" localSheetId="1" hidden="1">0.01</definedName>
    <definedName name="solver_tol" localSheetId="2" hidden="1">0.01</definedName>
    <definedName name="solver_typ" localSheetId="1" hidden="1">1</definedName>
    <definedName name="solver_typ" localSheetId="2" hidden="1">3</definedName>
    <definedName name="solver_val" localSheetId="1" hidden="1">0</definedName>
    <definedName name="solver_val" localSheetId="2" hidden="1">0</definedName>
    <definedName name="solver_ver" localSheetId="1" hidden="1">2</definedName>
    <definedName name="solver_ver" localSheetId="2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8" i="4" l="1"/>
  <c r="C193" i="4" l="1"/>
  <c r="E193" i="4" s="1"/>
  <c r="C163" i="4"/>
  <c r="D163" i="4" s="1"/>
  <c r="C137" i="4"/>
  <c r="E137" i="4" s="1"/>
  <c r="C136" i="4"/>
  <c r="D136" i="4" s="1"/>
  <c r="C107" i="4"/>
  <c r="D107" i="4" s="1"/>
  <c r="C68" i="4"/>
  <c r="D68" i="4" s="1"/>
  <c r="C61" i="4"/>
  <c r="D61" i="4" s="1"/>
  <c r="C226" i="4"/>
  <c r="E226" i="4" s="1"/>
  <c r="C218" i="4"/>
  <c r="C188" i="4"/>
  <c r="E188" i="4" s="1"/>
  <c r="C162" i="4"/>
  <c r="D162" i="4" s="1"/>
  <c r="C102" i="4"/>
  <c r="E102" i="4" s="1"/>
  <c r="C216" i="4"/>
  <c r="D216" i="4" s="1"/>
  <c r="C187" i="4"/>
  <c r="D187" i="4" s="1"/>
  <c r="C161" i="4"/>
  <c r="E161" i="4" s="1"/>
  <c r="C129" i="4"/>
  <c r="E129" i="4" s="1"/>
  <c r="C97" i="4"/>
  <c r="E97" i="4" s="1"/>
  <c r="C60" i="4"/>
  <c r="E60" i="4" s="1"/>
  <c r="C212" i="4"/>
  <c r="D212" i="4" s="1"/>
  <c r="C186" i="4"/>
  <c r="D186" i="4" s="1"/>
  <c r="C154" i="4"/>
  <c r="D154" i="4" s="1"/>
  <c r="C124" i="4"/>
  <c r="D124" i="4" s="1"/>
  <c r="C95" i="4"/>
  <c r="D95" i="4" s="1"/>
  <c r="C50" i="4"/>
  <c r="E50" i="4" s="1"/>
  <c r="C211" i="4"/>
  <c r="E211" i="4" s="1"/>
  <c r="C179" i="4"/>
  <c r="E179" i="4" s="1"/>
  <c r="C152" i="4"/>
  <c r="E152" i="4" s="1"/>
  <c r="C123" i="4"/>
  <c r="E123" i="4" s="1"/>
  <c r="C86" i="4"/>
  <c r="E86" i="4" s="1"/>
  <c r="C43" i="4"/>
  <c r="D43" i="4" s="1"/>
  <c r="C235" i="4"/>
  <c r="E235" i="4" s="1"/>
  <c r="C204" i="4"/>
  <c r="E204" i="4" s="1"/>
  <c r="C177" i="4"/>
  <c r="D177" i="4" s="1"/>
  <c r="C148" i="4"/>
  <c r="E148" i="4" s="1"/>
  <c r="C115" i="4"/>
  <c r="D115" i="4" s="1"/>
  <c r="C79" i="4"/>
  <c r="D79" i="4" s="1"/>
  <c r="C42" i="4"/>
  <c r="E42" i="4" s="1"/>
  <c r="C232" i="4"/>
  <c r="D232" i="4" s="1"/>
  <c r="C202" i="4"/>
  <c r="D202" i="4" s="1"/>
  <c r="C176" i="4"/>
  <c r="D176" i="4" s="1"/>
  <c r="C140" i="4"/>
  <c r="D140" i="4" s="1"/>
  <c r="C113" i="4"/>
  <c r="D113" i="4" s="1"/>
  <c r="C78" i="4"/>
  <c r="E78" i="4" s="1"/>
  <c r="C41" i="4"/>
  <c r="E41" i="4" s="1"/>
  <c r="C227" i="4"/>
  <c r="E227" i="4" s="1"/>
  <c r="C201" i="4"/>
  <c r="D201" i="4" s="1"/>
  <c r="C168" i="4"/>
  <c r="D168" i="4" s="1"/>
  <c r="C138" i="4"/>
  <c r="E138" i="4" s="1"/>
  <c r="C111" i="4"/>
  <c r="E111" i="4" s="1"/>
  <c r="C77" i="4"/>
  <c r="E77" i="4" s="1"/>
  <c r="C225" i="4"/>
  <c r="D225" i="4" s="1"/>
  <c r="C200" i="4"/>
  <c r="C172" i="4"/>
  <c r="E172" i="4" s="1"/>
  <c r="C147" i="4"/>
  <c r="D147" i="4" s="1"/>
  <c r="C122" i="4"/>
  <c r="D122" i="4" s="1"/>
  <c r="C94" i="4"/>
  <c r="E94" i="4" s="1"/>
  <c r="C59" i="4"/>
  <c r="D59" i="4" s="1"/>
  <c r="C228" i="4"/>
  <c r="D228" i="4" s="1"/>
  <c r="C217" i="4"/>
  <c r="E217" i="4" s="1"/>
  <c r="C203" i="4"/>
  <c r="E203" i="4" s="1"/>
  <c r="C192" i="4"/>
  <c r="E192" i="4" s="1"/>
  <c r="C178" i="4"/>
  <c r="C164" i="4"/>
  <c r="D164" i="4" s="1"/>
  <c r="C153" i="4"/>
  <c r="C139" i="4"/>
  <c r="E139" i="4" s="1"/>
  <c r="C128" i="4"/>
  <c r="D128" i="4" s="1"/>
  <c r="C114" i="4"/>
  <c r="E114" i="4" s="1"/>
  <c r="C98" i="4"/>
  <c r="D98" i="4" s="1"/>
  <c r="C85" i="4"/>
  <c r="C67" i="4"/>
  <c r="D67" i="4" s="1"/>
  <c r="C49" i="4"/>
  <c r="D49" i="4" s="1"/>
  <c r="C196" i="4"/>
  <c r="D196" i="4" s="1"/>
  <c r="C171" i="4"/>
  <c r="E171" i="4" s="1"/>
  <c r="C146" i="4"/>
  <c r="D146" i="4" s="1"/>
  <c r="C121" i="4"/>
  <c r="C93" i="4"/>
  <c r="D93" i="4" s="1"/>
  <c r="C58" i="4"/>
  <c r="D58" i="4" s="1"/>
  <c r="C209" i="4"/>
  <c r="D209" i="4" s="1"/>
  <c r="C184" i="4"/>
  <c r="D184" i="4" s="1"/>
  <c r="C156" i="4"/>
  <c r="E156" i="4" s="1"/>
  <c r="C120" i="4"/>
  <c r="E120" i="4" s="1"/>
  <c r="C70" i="4"/>
  <c r="E70" i="4" s="1"/>
  <c r="C224" i="4"/>
  <c r="E224" i="4" s="1"/>
  <c r="C210" i="4"/>
  <c r="E210" i="4" s="1"/>
  <c r="C185" i="4"/>
  <c r="C160" i="4"/>
  <c r="D160" i="4" s="1"/>
  <c r="C132" i="4"/>
  <c r="D132" i="4" s="1"/>
  <c r="C106" i="4"/>
  <c r="E106" i="4" s="1"/>
  <c r="C76" i="4"/>
  <c r="D76" i="4" s="1"/>
  <c r="C39" i="4"/>
  <c r="D39" i="4" s="1"/>
  <c r="C234" i="4"/>
  <c r="E234" i="4" s="1"/>
  <c r="C220" i="4"/>
  <c r="E220" i="4" s="1"/>
  <c r="C195" i="4"/>
  <c r="E195" i="4" s="1"/>
  <c r="C170" i="4"/>
  <c r="E170" i="4" s="1"/>
  <c r="C145" i="4"/>
  <c r="D145" i="4" s="1"/>
  <c r="C131" i="4"/>
  <c r="E131" i="4" s="1"/>
  <c r="C105" i="4"/>
  <c r="E105" i="4" s="1"/>
  <c r="C89" i="4"/>
  <c r="C52" i="4"/>
  <c r="D52" i="4" s="1"/>
  <c r="C233" i="4"/>
  <c r="C219" i="4"/>
  <c r="D219" i="4" s="1"/>
  <c r="C208" i="4"/>
  <c r="D208" i="4" s="1"/>
  <c r="C194" i="4"/>
  <c r="E194" i="4" s="1"/>
  <c r="C180" i="4"/>
  <c r="D180" i="4" s="1"/>
  <c r="C169" i="4"/>
  <c r="E169" i="4" s="1"/>
  <c r="C155" i="4"/>
  <c r="E155" i="4" s="1"/>
  <c r="C144" i="4"/>
  <c r="E144" i="4" s="1"/>
  <c r="C130" i="4"/>
  <c r="E130" i="4" s="1"/>
  <c r="C116" i="4"/>
  <c r="E116" i="4" s="1"/>
  <c r="C103" i="4"/>
  <c r="E103" i="4" s="1"/>
  <c r="C87" i="4"/>
  <c r="E87" i="4" s="1"/>
  <c r="C69" i="4"/>
  <c r="D69" i="4" s="1"/>
  <c r="C51" i="4"/>
  <c r="D51" i="4" s="1"/>
  <c r="E228" i="4"/>
  <c r="D105" i="4"/>
  <c r="E140" i="4"/>
  <c r="D188" i="4"/>
  <c r="E51" i="4"/>
  <c r="E218" i="4"/>
  <c r="D218" i="4"/>
  <c r="D97" i="4"/>
  <c r="D211" i="4"/>
  <c r="D179" i="4"/>
  <c r="E38" i="4"/>
  <c r="D38" i="4"/>
  <c r="E128" i="4"/>
  <c r="C84" i="4"/>
  <c r="C75" i="4"/>
  <c r="C66" i="4"/>
  <c r="C57" i="4"/>
  <c r="C47" i="4"/>
  <c r="D193" i="4"/>
  <c r="D120" i="4"/>
  <c r="C40" i="4"/>
  <c r="C48" i="4"/>
  <c r="C56" i="4"/>
  <c r="C64" i="4"/>
  <c r="C72" i="4"/>
  <c r="C80" i="4"/>
  <c r="C88" i="4"/>
  <c r="C96" i="4"/>
  <c r="C104" i="4"/>
  <c r="C112" i="4"/>
  <c r="C231" i="4"/>
  <c r="C223" i="4"/>
  <c r="C215" i="4"/>
  <c r="C207" i="4"/>
  <c r="C199" i="4"/>
  <c r="C191" i="4"/>
  <c r="C183" i="4"/>
  <c r="C175" i="4"/>
  <c r="C167" i="4"/>
  <c r="C159" i="4"/>
  <c r="C151" i="4"/>
  <c r="C143" i="4"/>
  <c r="C135" i="4"/>
  <c r="C127" i="4"/>
  <c r="C119" i="4"/>
  <c r="C110" i="4"/>
  <c r="C101" i="4"/>
  <c r="C92" i="4"/>
  <c r="C83" i="4"/>
  <c r="C74" i="4"/>
  <c r="C65" i="4"/>
  <c r="C55" i="4"/>
  <c r="C46" i="4"/>
  <c r="C37" i="4"/>
  <c r="E177" i="4"/>
  <c r="C230" i="4"/>
  <c r="C222" i="4"/>
  <c r="C214" i="4"/>
  <c r="C206" i="4"/>
  <c r="C198" i="4"/>
  <c r="C190" i="4"/>
  <c r="C182" i="4"/>
  <c r="C174" i="4"/>
  <c r="C166" i="4"/>
  <c r="C158" i="4"/>
  <c r="C150" i="4"/>
  <c r="C142" i="4"/>
  <c r="C134" i="4"/>
  <c r="C126" i="4"/>
  <c r="C118" i="4"/>
  <c r="C109" i="4"/>
  <c r="C100" i="4"/>
  <c r="C91" i="4"/>
  <c r="C82" i="4"/>
  <c r="C73" i="4"/>
  <c r="C63" i="4"/>
  <c r="C54" i="4"/>
  <c r="C45" i="4"/>
  <c r="C36" i="4"/>
  <c r="C35" i="4"/>
  <c r="C229" i="4"/>
  <c r="C221" i="4"/>
  <c r="C213" i="4"/>
  <c r="C205" i="4"/>
  <c r="C197" i="4"/>
  <c r="C189" i="4"/>
  <c r="C181" i="4"/>
  <c r="C173" i="4"/>
  <c r="C165" i="4"/>
  <c r="C157" i="4"/>
  <c r="C149" i="4"/>
  <c r="C141" i="4"/>
  <c r="C133" i="4"/>
  <c r="C125" i="4"/>
  <c r="C117" i="4"/>
  <c r="C108" i="4"/>
  <c r="C99" i="4"/>
  <c r="C90" i="4"/>
  <c r="C81" i="4"/>
  <c r="C71" i="4"/>
  <c r="C62" i="4"/>
  <c r="C53" i="4"/>
  <c r="C44" i="4"/>
  <c r="E76" i="4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C31" i="2"/>
  <c r="D31" i="2" s="1"/>
  <c r="C32" i="2"/>
  <c r="D32" i="2" s="1"/>
  <c r="C33" i="2"/>
  <c r="D33" i="2" s="1"/>
  <c r="C34" i="2"/>
  <c r="D34" i="2" s="1"/>
  <c r="C35" i="2"/>
  <c r="D35" i="2" s="1"/>
  <c r="C36" i="2"/>
  <c r="D36" i="2" s="1"/>
  <c r="C37" i="2"/>
  <c r="D37" i="2" s="1"/>
  <c r="C38" i="2"/>
  <c r="D38" i="2" s="1"/>
  <c r="C39" i="2"/>
  <c r="D39" i="2" s="1"/>
  <c r="C40" i="2"/>
  <c r="D40" i="2" s="1"/>
  <c r="C41" i="2"/>
  <c r="D41" i="2" s="1"/>
  <c r="C42" i="2"/>
  <c r="D42" i="2" s="1"/>
  <c r="C43" i="2"/>
  <c r="D43" i="2" s="1"/>
  <c r="C44" i="2"/>
  <c r="D44" i="2" s="1"/>
  <c r="C45" i="2"/>
  <c r="D45" i="2" s="1"/>
  <c r="C46" i="2"/>
  <c r="D46" i="2" s="1"/>
  <c r="C47" i="2"/>
  <c r="D47" i="2" s="1"/>
  <c r="C48" i="2"/>
  <c r="D48" i="2" s="1"/>
  <c r="C49" i="2"/>
  <c r="D49" i="2" s="1"/>
  <c r="C50" i="2"/>
  <c r="D50" i="2" s="1"/>
  <c r="C51" i="2"/>
  <c r="D51" i="2" s="1"/>
  <c r="C52" i="2"/>
  <c r="D52" i="2" s="1"/>
  <c r="C53" i="2"/>
  <c r="D53" i="2" s="1"/>
  <c r="C54" i="2"/>
  <c r="D54" i="2" s="1"/>
  <c r="C55" i="2"/>
  <c r="D55" i="2" s="1"/>
  <c r="C56" i="2"/>
  <c r="D56" i="2" s="1"/>
  <c r="C57" i="2"/>
  <c r="D57" i="2" s="1"/>
  <c r="C58" i="2"/>
  <c r="D58" i="2" s="1"/>
  <c r="C59" i="2"/>
  <c r="D59" i="2" s="1"/>
  <c r="C60" i="2"/>
  <c r="D60" i="2" s="1"/>
  <c r="C61" i="2"/>
  <c r="D61" i="2" s="1"/>
  <c r="C62" i="2"/>
  <c r="D62" i="2" s="1"/>
  <c r="C63" i="2"/>
  <c r="D63" i="2" s="1"/>
  <c r="C64" i="2"/>
  <c r="D64" i="2" s="1"/>
  <c r="C65" i="2"/>
  <c r="D65" i="2" s="1"/>
  <c r="C66" i="2"/>
  <c r="D66" i="2" s="1"/>
  <c r="C67" i="2"/>
  <c r="D67" i="2" s="1"/>
  <c r="C68" i="2"/>
  <c r="D68" i="2" s="1"/>
  <c r="C69" i="2"/>
  <c r="D69" i="2" s="1"/>
  <c r="C70" i="2"/>
  <c r="D70" i="2" s="1"/>
  <c r="C71" i="2"/>
  <c r="D71" i="2" s="1"/>
  <c r="C72" i="2"/>
  <c r="D72" i="2" s="1"/>
  <c r="C73" i="2"/>
  <c r="D73" i="2" s="1"/>
  <c r="C74" i="2"/>
  <c r="D74" i="2" s="1"/>
  <c r="C75" i="2"/>
  <c r="D75" i="2" s="1"/>
  <c r="C76" i="2"/>
  <c r="D76" i="2" s="1"/>
  <c r="C77" i="2"/>
  <c r="D77" i="2" s="1"/>
  <c r="C78" i="2"/>
  <c r="D78" i="2" s="1"/>
  <c r="C79" i="2"/>
  <c r="D79" i="2" s="1"/>
  <c r="C80" i="2"/>
  <c r="D80" i="2" s="1"/>
  <c r="C81" i="2"/>
  <c r="D81" i="2" s="1"/>
  <c r="C82" i="2"/>
  <c r="D82" i="2" s="1"/>
  <c r="C83" i="2"/>
  <c r="D83" i="2" s="1"/>
  <c r="C84" i="2"/>
  <c r="D84" i="2" s="1"/>
  <c r="C85" i="2"/>
  <c r="D85" i="2" s="1"/>
  <c r="C86" i="2"/>
  <c r="D86" i="2" s="1"/>
  <c r="C87" i="2"/>
  <c r="D87" i="2" s="1"/>
  <c r="C88" i="2"/>
  <c r="D88" i="2" s="1"/>
  <c r="C89" i="2"/>
  <c r="D89" i="2" s="1"/>
  <c r="C90" i="2"/>
  <c r="D90" i="2" s="1"/>
  <c r="C91" i="2"/>
  <c r="D91" i="2" s="1"/>
  <c r="C92" i="2"/>
  <c r="D92" i="2" s="1"/>
  <c r="C93" i="2"/>
  <c r="D93" i="2" s="1"/>
  <c r="C94" i="2"/>
  <c r="D94" i="2" s="1"/>
  <c r="C95" i="2"/>
  <c r="D95" i="2" s="1"/>
  <c r="C96" i="2"/>
  <c r="D96" i="2" s="1"/>
  <c r="C97" i="2"/>
  <c r="D97" i="2" s="1"/>
  <c r="C98" i="2"/>
  <c r="D98" i="2" s="1"/>
  <c r="C99" i="2"/>
  <c r="D99" i="2" s="1"/>
  <c r="C100" i="2"/>
  <c r="D100" i="2" s="1"/>
  <c r="C101" i="2"/>
  <c r="D101" i="2" s="1"/>
  <c r="C102" i="2"/>
  <c r="D102" i="2" s="1"/>
  <c r="C103" i="2"/>
  <c r="D103" i="2" s="1"/>
  <c r="C104" i="2"/>
  <c r="D104" i="2" s="1"/>
  <c r="C105" i="2"/>
  <c r="D105" i="2" s="1"/>
  <c r="C106" i="2"/>
  <c r="D106" i="2" s="1"/>
  <c r="C107" i="2"/>
  <c r="D107" i="2" s="1"/>
  <c r="C108" i="2"/>
  <c r="D108" i="2" s="1"/>
  <c r="C109" i="2"/>
  <c r="D109" i="2" s="1"/>
  <c r="C110" i="2"/>
  <c r="D110" i="2" s="1"/>
  <c r="C111" i="2"/>
  <c r="D111" i="2" s="1"/>
  <c r="C112" i="2"/>
  <c r="D112" i="2" s="1"/>
  <c r="C113" i="2"/>
  <c r="D113" i="2" s="1"/>
  <c r="C114" i="2"/>
  <c r="D114" i="2" s="1"/>
  <c r="C115" i="2"/>
  <c r="D115" i="2" s="1"/>
  <c r="C116" i="2"/>
  <c r="D116" i="2" s="1"/>
  <c r="C117" i="2"/>
  <c r="D117" i="2" s="1"/>
  <c r="C118" i="2"/>
  <c r="D118" i="2" s="1"/>
  <c r="C119" i="2"/>
  <c r="D119" i="2" s="1"/>
  <c r="C120" i="2"/>
  <c r="D120" i="2" s="1"/>
  <c r="C121" i="2"/>
  <c r="D121" i="2" s="1"/>
  <c r="C122" i="2"/>
  <c r="D122" i="2" s="1"/>
  <c r="C123" i="2"/>
  <c r="D123" i="2" s="1"/>
  <c r="C124" i="2"/>
  <c r="D124" i="2" s="1"/>
  <c r="C125" i="2"/>
  <c r="D125" i="2" s="1"/>
  <c r="C126" i="2"/>
  <c r="D126" i="2" s="1"/>
  <c r="C127" i="2"/>
  <c r="D127" i="2" s="1"/>
  <c r="C128" i="2"/>
  <c r="D128" i="2" s="1"/>
  <c r="C129" i="2"/>
  <c r="D129" i="2" s="1"/>
  <c r="C130" i="2"/>
  <c r="D130" i="2" s="1"/>
  <c r="C131" i="2"/>
  <c r="D131" i="2" s="1"/>
  <c r="C132" i="2"/>
  <c r="D132" i="2" s="1"/>
  <c r="C133" i="2"/>
  <c r="D133" i="2" s="1"/>
  <c r="C134" i="2"/>
  <c r="D134" i="2" s="1"/>
  <c r="C135" i="2"/>
  <c r="D135" i="2" s="1"/>
  <c r="C136" i="2"/>
  <c r="D136" i="2" s="1"/>
  <c r="C137" i="2"/>
  <c r="D137" i="2" s="1"/>
  <c r="C138" i="2"/>
  <c r="D138" i="2" s="1"/>
  <c r="C139" i="2"/>
  <c r="D139" i="2" s="1"/>
  <c r="C140" i="2"/>
  <c r="D140" i="2" s="1"/>
  <c r="C141" i="2"/>
  <c r="D141" i="2" s="1"/>
  <c r="C142" i="2"/>
  <c r="D142" i="2" s="1"/>
  <c r="C143" i="2"/>
  <c r="D143" i="2" s="1"/>
  <c r="C144" i="2"/>
  <c r="D144" i="2" s="1"/>
  <c r="C145" i="2"/>
  <c r="D145" i="2" s="1"/>
  <c r="C146" i="2"/>
  <c r="D146" i="2" s="1"/>
  <c r="C147" i="2"/>
  <c r="D147" i="2" s="1"/>
  <c r="C148" i="2"/>
  <c r="D148" i="2" s="1"/>
  <c r="C149" i="2"/>
  <c r="D149" i="2" s="1"/>
  <c r="C150" i="2"/>
  <c r="D150" i="2" s="1"/>
  <c r="C151" i="2"/>
  <c r="D151" i="2" s="1"/>
  <c r="C152" i="2"/>
  <c r="D152" i="2" s="1"/>
  <c r="C153" i="2"/>
  <c r="D153" i="2" s="1"/>
  <c r="C154" i="2"/>
  <c r="D154" i="2" s="1"/>
  <c r="C155" i="2"/>
  <c r="D155" i="2" s="1"/>
  <c r="C156" i="2"/>
  <c r="D156" i="2" s="1"/>
  <c r="C157" i="2"/>
  <c r="D157" i="2" s="1"/>
  <c r="C158" i="2"/>
  <c r="D158" i="2" s="1"/>
  <c r="C159" i="2"/>
  <c r="D159" i="2" s="1"/>
  <c r="C160" i="2"/>
  <c r="D160" i="2" s="1"/>
  <c r="C161" i="2"/>
  <c r="D161" i="2" s="1"/>
  <c r="C162" i="2"/>
  <c r="D162" i="2" s="1"/>
  <c r="C163" i="2"/>
  <c r="D163" i="2" s="1"/>
  <c r="C164" i="2"/>
  <c r="D164" i="2" s="1"/>
  <c r="C165" i="2"/>
  <c r="D165" i="2" s="1"/>
  <c r="C166" i="2"/>
  <c r="D166" i="2" s="1"/>
  <c r="C167" i="2"/>
  <c r="D167" i="2" s="1"/>
  <c r="C168" i="2"/>
  <c r="D168" i="2" s="1"/>
  <c r="C169" i="2"/>
  <c r="D169" i="2" s="1"/>
  <c r="C170" i="2"/>
  <c r="D170" i="2" s="1"/>
  <c r="C171" i="2"/>
  <c r="D171" i="2" s="1"/>
  <c r="C172" i="2"/>
  <c r="D172" i="2" s="1"/>
  <c r="C173" i="2"/>
  <c r="D173" i="2" s="1"/>
  <c r="C174" i="2"/>
  <c r="D174" i="2" s="1"/>
  <c r="C175" i="2"/>
  <c r="D175" i="2" s="1"/>
  <c r="C176" i="2"/>
  <c r="D176" i="2" s="1"/>
  <c r="C177" i="2"/>
  <c r="D177" i="2" s="1"/>
  <c r="C178" i="2"/>
  <c r="D178" i="2" s="1"/>
  <c r="C179" i="2"/>
  <c r="D179" i="2" s="1"/>
  <c r="C180" i="2"/>
  <c r="D180" i="2" s="1"/>
  <c r="C181" i="2"/>
  <c r="D181" i="2" s="1"/>
  <c r="C182" i="2"/>
  <c r="D182" i="2" s="1"/>
  <c r="C183" i="2"/>
  <c r="D183" i="2" s="1"/>
  <c r="C184" i="2"/>
  <c r="D184" i="2" s="1"/>
  <c r="C185" i="2"/>
  <c r="D185" i="2" s="1"/>
  <c r="C186" i="2"/>
  <c r="D186" i="2" s="1"/>
  <c r="C187" i="2"/>
  <c r="D187" i="2" s="1"/>
  <c r="C188" i="2"/>
  <c r="D188" i="2" s="1"/>
  <c r="C189" i="2"/>
  <c r="D189" i="2" s="1"/>
  <c r="C190" i="2"/>
  <c r="D190" i="2" s="1"/>
  <c r="C191" i="2"/>
  <c r="D191" i="2" s="1"/>
  <c r="C192" i="2"/>
  <c r="D192" i="2" s="1"/>
  <c r="C193" i="2"/>
  <c r="D193" i="2" s="1"/>
  <c r="C194" i="2"/>
  <c r="D194" i="2" s="1"/>
  <c r="C195" i="2"/>
  <c r="D195" i="2" s="1"/>
  <c r="C196" i="2"/>
  <c r="D196" i="2" s="1"/>
  <c r="C197" i="2"/>
  <c r="D197" i="2" s="1"/>
  <c r="C198" i="2"/>
  <c r="D198" i="2" s="1"/>
  <c r="C199" i="2"/>
  <c r="D199" i="2" s="1"/>
  <c r="C200" i="2"/>
  <c r="D200" i="2" s="1"/>
  <c r="C201" i="2"/>
  <c r="D201" i="2" s="1"/>
  <c r="C202" i="2"/>
  <c r="D202" i="2" s="1"/>
  <c r="C203" i="2"/>
  <c r="D203" i="2" s="1"/>
  <c r="C204" i="2"/>
  <c r="D204" i="2" s="1"/>
  <c r="C205" i="2"/>
  <c r="D205" i="2" s="1"/>
  <c r="C206" i="2"/>
  <c r="D206" i="2" s="1"/>
  <c r="C207" i="2"/>
  <c r="D207" i="2" s="1"/>
  <c r="C208" i="2"/>
  <c r="D208" i="2" s="1"/>
  <c r="C209" i="2"/>
  <c r="D209" i="2" s="1"/>
  <c r="C210" i="2"/>
  <c r="D210" i="2" s="1"/>
  <c r="C211" i="2"/>
  <c r="D211" i="2" s="1"/>
  <c r="C212" i="2"/>
  <c r="D212" i="2" s="1"/>
  <c r="C213" i="2"/>
  <c r="D213" i="2" s="1"/>
  <c r="C214" i="2"/>
  <c r="D214" i="2" s="1"/>
  <c r="C215" i="2"/>
  <c r="D215" i="2" s="1"/>
  <c r="C216" i="2"/>
  <c r="D216" i="2" s="1"/>
  <c r="C217" i="2"/>
  <c r="D217" i="2" s="1"/>
  <c r="C218" i="2"/>
  <c r="D218" i="2" s="1"/>
  <c r="C219" i="2"/>
  <c r="D219" i="2" s="1"/>
  <c r="C220" i="2"/>
  <c r="D220" i="2" s="1"/>
  <c r="C221" i="2"/>
  <c r="D221" i="2" s="1"/>
  <c r="C222" i="2"/>
  <c r="D222" i="2" s="1"/>
  <c r="C223" i="2"/>
  <c r="D223" i="2" s="1"/>
  <c r="C224" i="2"/>
  <c r="D224" i="2" s="1"/>
  <c r="C225" i="2"/>
  <c r="D225" i="2" s="1"/>
  <c r="C226" i="2"/>
  <c r="D226" i="2" s="1"/>
  <c r="C227" i="2"/>
  <c r="D227" i="2" s="1"/>
  <c r="C228" i="2"/>
  <c r="D228" i="2" s="1"/>
  <c r="C229" i="2"/>
  <c r="D229" i="2" s="1"/>
  <c r="C230" i="2"/>
  <c r="D230" i="2" s="1"/>
  <c r="C231" i="2"/>
  <c r="D231" i="2" s="1"/>
  <c r="B16" i="1" l="1"/>
  <c r="E212" i="4"/>
  <c r="E163" i="4"/>
  <c r="E162" i="4"/>
  <c r="D217" i="4"/>
  <c r="E113" i="4"/>
  <c r="E136" i="4"/>
  <c r="D137" i="4"/>
  <c r="D152" i="4"/>
  <c r="D204" i="4"/>
  <c r="D156" i="4"/>
  <c r="E115" i="4"/>
  <c r="D129" i="4"/>
  <c r="D78" i="4"/>
  <c r="D148" i="4"/>
  <c r="E187" i="4"/>
  <c r="D172" i="4"/>
  <c r="D116" i="4"/>
  <c r="E79" i="4"/>
  <c r="E61" i="4"/>
  <c r="E164" i="4"/>
  <c r="E216" i="4"/>
  <c r="E107" i="4"/>
  <c r="E202" i="4"/>
  <c r="D161" i="4"/>
  <c r="D203" i="4"/>
  <c r="E69" i="4"/>
  <c r="D103" i="4"/>
  <c r="E232" i="4"/>
  <c r="D210" i="4"/>
  <c r="D50" i="4"/>
  <c r="D130" i="4"/>
  <c r="E68" i="4"/>
  <c r="E184" i="4"/>
  <c r="E145" i="4"/>
  <c r="D226" i="4"/>
  <c r="E196" i="4"/>
  <c r="E58" i="4"/>
  <c r="E95" i="4"/>
  <c r="D171" i="4"/>
  <c r="D111" i="4"/>
  <c r="D195" i="4"/>
  <c r="D139" i="4"/>
  <c r="D60" i="4"/>
  <c r="D138" i="4"/>
  <c r="E209" i="4"/>
  <c r="E160" i="4"/>
  <c r="E176" i="4"/>
  <c r="D106" i="4"/>
  <c r="D70" i="4"/>
  <c r="E219" i="4"/>
  <c r="D94" i="4"/>
  <c r="D224" i="4"/>
  <c r="D77" i="4"/>
  <c r="D86" i="4"/>
  <c r="E43" i="4"/>
  <c r="E146" i="4"/>
  <c r="D227" i="4"/>
  <c r="D131" i="4"/>
  <c r="E98" i="4"/>
  <c r="E168" i="4"/>
  <c r="E132" i="4"/>
  <c r="D235" i="4"/>
  <c r="D114" i="4"/>
  <c r="D41" i="4"/>
  <c r="E186" i="4"/>
  <c r="D42" i="4"/>
  <c r="D102" i="4"/>
  <c r="E225" i="4"/>
  <c r="E124" i="4"/>
  <c r="E208" i="4"/>
  <c r="D194" i="4"/>
  <c r="D170" i="4"/>
  <c r="D87" i="4"/>
  <c r="E201" i="4"/>
  <c r="E59" i="4"/>
  <c r="E154" i="4"/>
  <c r="D123" i="4"/>
  <c r="D200" i="4"/>
  <c r="D144" i="4"/>
  <c r="E67" i="4"/>
  <c r="E122" i="4"/>
  <c r="E39" i="4"/>
  <c r="E200" i="4"/>
  <c r="E147" i="4"/>
  <c r="E180" i="4"/>
  <c r="D169" i="4"/>
  <c r="D192" i="4"/>
  <c r="D155" i="4"/>
  <c r="E178" i="4"/>
  <c r="E233" i="4"/>
  <c r="D233" i="4"/>
  <c r="E185" i="4"/>
  <c r="D185" i="4"/>
  <c r="D153" i="4"/>
  <c r="E153" i="4"/>
  <c r="D85" i="4"/>
  <c r="E85" i="4"/>
  <c r="D234" i="4"/>
  <c r="D220" i="4"/>
  <c r="E121" i="4"/>
  <c r="D121" i="4"/>
  <c r="E93" i="4"/>
  <c r="E49" i="4"/>
  <c r="D178" i="4"/>
  <c r="E52" i="4"/>
  <c r="D89" i="4"/>
  <c r="E89" i="4"/>
  <c r="E158" i="4"/>
  <c r="D158" i="4"/>
  <c r="E205" i="4"/>
  <c r="D205" i="4"/>
  <c r="E230" i="4"/>
  <c r="D230" i="4"/>
  <c r="E213" i="4"/>
  <c r="D213" i="4"/>
  <c r="D36" i="4"/>
  <c r="E36" i="4"/>
  <c r="E65" i="4"/>
  <c r="D65" i="4"/>
  <c r="D221" i="4"/>
  <c r="E221" i="4"/>
  <c r="D45" i="4"/>
  <c r="E45" i="4"/>
  <c r="E182" i="4"/>
  <c r="D182" i="4"/>
  <c r="E74" i="4"/>
  <c r="D74" i="4"/>
  <c r="D80" i="4"/>
  <c r="E80" i="4"/>
  <c r="D53" i="4"/>
  <c r="E53" i="4"/>
  <c r="D125" i="4"/>
  <c r="E125" i="4"/>
  <c r="D189" i="4"/>
  <c r="E189" i="4"/>
  <c r="E82" i="4"/>
  <c r="D82" i="4"/>
  <c r="E150" i="4"/>
  <c r="D150" i="4"/>
  <c r="E214" i="4"/>
  <c r="D214" i="4"/>
  <c r="D37" i="4"/>
  <c r="E37" i="4"/>
  <c r="E110" i="4"/>
  <c r="D110" i="4"/>
  <c r="E175" i="4"/>
  <c r="D175" i="4"/>
  <c r="D112" i="4"/>
  <c r="E112" i="4"/>
  <c r="D48" i="4"/>
  <c r="E48" i="4"/>
  <c r="D81" i="4"/>
  <c r="E81" i="4"/>
  <c r="D88" i="4"/>
  <c r="E88" i="4"/>
  <c r="E47" i="4"/>
  <c r="D47" i="4"/>
  <c r="E207" i="4"/>
  <c r="D207" i="4"/>
  <c r="D57" i="4"/>
  <c r="E57" i="4"/>
  <c r="E62" i="4"/>
  <c r="D62" i="4"/>
  <c r="E183" i="4"/>
  <c r="D183" i="4"/>
  <c r="E71" i="4"/>
  <c r="D71" i="4"/>
  <c r="E166" i="4"/>
  <c r="D166" i="4"/>
  <c r="E191" i="4"/>
  <c r="D191" i="4"/>
  <c r="E174" i="4"/>
  <c r="D174" i="4"/>
  <c r="E135" i="4"/>
  <c r="D135" i="4"/>
  <c r="E99" i="4"/>
  <c r="D99" i="4"/>
  <c r="D165" i="4"/>
  <c r="E165" i="4"/>
  <c r="D229" i="4"/>
  <c r="E229" i="4"/>
  <c r="E54" i="4"/>
  <c r="D54" i="4"/>
  <c r="E126" i="4"/>
  <c r="D126" i="4"/>
  <c r="E190" i="4"/>
  <c r="D190" i="4"/>
  <c r="D83" i="4"/>
  <c r="E83" i="4"/>
  <c r="E151" i="4"/>
  <c r="D151" i="4"/>
  <c r="E215" i="4"/>
  <c r="D215" i="4"/>
  <c r="D72" i="4"/>
  <c r="E72" i="4"/>
  <c r="E66" i="4"/>
  <c r="D66" i="4"/>
  <c r="E197" i="4"/>
  <c r="D197" i="4"/>
  <c r="D91" i="4"/>
  <c r="E91" i="4"/>
  <c r="E46" i="4"/>
  <c r="D46" i="4"/>
  <c r="D40" i="4"/>
  <c r="E40" i="4"/>
  <c r="D141" i="4"/>
  <c r="E141" i="4"/>
  <c r="E127" i="4"/>
  <c r="D127" i="4"/>
  <c r="E90" i="4"/>
  <c r="D90" i="4"/>
  <c r="E118" i="4"/>
  <c r="D118" i="4"/>
  <c r="E143" i="4"/>
  <c r="D143" i="4"/>
  <c r="D108" i="4"/>
  <c r="E108" i="4"/>
  <c r="E173" i="4"/>
  <c r="D173" i="4"/>
  <c r="D35" i="4"/>
  <c r="E35" i="4"/>
  <c r="E63" i="4"/>
  <c r="D63" i="4"/>
  <c r="E134" i="4"/>
  <c r="D134" i="4"/>
  <c r="E198" i="4"/>
  <c r="D198" i="4"/>
  <c r="D92" i="4"/>
  <c r="E92" i="4"/>
  <c r="E159" i="4"/>
  <c r="D159" i="4"/>
  <c r="E223" i="4"/>
  <c r="D223" i="4"/>
  <c r="D64" i="4"/>
  <c r="E64" i="4"/>
  <c r="D75" i="4"/>
  <c r="E75" i="4"/>
  <c r="D133" i="4"/>
  <c r="E133" i="4"/>
  <c r="E222" i="4"/>
  <c r="D222" i="4"/>
  <c r="E119" i="4"/>
  <c r="D119" i="4"/>
  <c r="D104" i="4"/>
  <c r="E104" i="4"/>
  <c r="D100" i="4"/>
  <c r="E100" i="4"/>
  <c r="E55" i="4"/>
  <c r="D55" i="4"/>
  <c r="D96" i="4"/>
  <c r="E96" i="4"/>
  <c r="D149" i="4"/>
  <c r="E149" i="4"/>
  <c r="E109" i="4"/>
  <c r="D109" i="4"/>
  <c r="E199" i="4"/>
  <c r="D199" i="4"/>
  <c r="D157" i="4"/>
  <c r="E157" i="4"/>
  <c r="D44" i="4"/>
  <c r="E44" i="4"/>
  <c r="D117" i="4"/>
  <c r="E117" i="4"/>
  <c r="D181" i="4"/>
  <c r="E181" i="4"/>
  <c r="D73" i="4"/>
  <c r="E73" i="4"/>
  <c r="E142" i="4"/>
  <c r="D142" i="4"/>
  <c r="E206" i="4"/>
  <c r="D206" i="4"/>
  <c r="E101" i="4"/>
  <c r="D101" i="4"/>
  <c r="E167" i="4"/>
  <c r="D167" i="4"/>
  <c r="E231" i="4"/>
  <c r="D231" i="4"/>
  <c r="D56" i="4"/>
  <c r="E56" i="4"/>
  <c r="D84" i="4"/>
  <c r="E84" i="4"/>
  <c r="H20" i="2" a="1"/>
  <c r="H20" i="2" s="1"/>
  <c r="H21" i="2" a="1"/>
  <c r="H21" i="2" s="1"/>
  <c r="H22" i="2" a="1"/>
  <c r="H22" i="2" s="1"/>
  <c r="B16" i="2" l="1"/>
  <c r="B17" i="2"/>
  <c r="B19" i="4"/>
  <c r="F32" i="2" l="1"/>
  <c r="F40" i="2"/>
  <c r="F48" i="2"/>
  <c r="F56" i="2"/>
  <c r="F64" i="2"/>
  <c r="F72" i="2"/>
  <c r="F80" i="2"/>
  <c r="F88" i="2"/>
  <c r="F96" i="2"/>
  <c r="F104" i="2"/>
  <c r="F112" i="2"/>
  <c r="F120" i="2"/>
  <c r="F128" i="2"/>
  <c r="F136" i="2"/>
  <c r="F144" i="2"/>
  <c r="F152" i="2"/>
  <c r="F160" i="2"/>
  <c r="F168" i="2"/>
  <c r="F176" i="2"/>
  <c r="F184" i="2"/>
  <c r="F192" i="2"/>
  <c r="F200" i="2"/>
  <c r="F208" i="2"/>
  <c r="F216" i="2"/>
  <c r="F224" i="2"/>
  <c r="F148" i="2"/>
  <c r="F164" i="2"/>
  <c r="F204" i="2"/>
  <c r="F149" i="2"/>
  <c r="F197" i="2"/>
  <c r="F182" i="2"/>
  <c r="F191" i="2"/>
  <c r="F33" i="2"/>
  <c r="F41" i="2"/>
  <c r="F49" i="2"/>
  <c r="F57" i="2"/>
  <c r="F65" i="2"/>
  <c r="F73" i="2"/>
  <c r="F81" i="2"/>
  <c r="F89" i="2"/>
  <c r="F97" i="2"/>
  <c r="F105" i="2"/>
  <c r="F113" i="2"/>
  <c r="F121" i="2"/>
  <c r="F129" i="2"/>
  <c r="F137" i="2"/>
  <c r="F145" i="2"/>
  <c r="F153" i="2"/>
  <c r="F161" i="2"/>
  <c r="F169" i="2"/>
  <c r="F177" i="2"/>
  <c r="F185" i="2"/>
  <c r="F193" i="2"/>
  <c r="F201" i="2"/>
  <c r="F209" i="2"/>
  <c r="F217" i="2"/>
  <c r="F225" i="2"/>
  <c r="F140" i="2"/>
  <c r="F172" i="2"/>
  <c r="F212" i="2"/>
  <c r="F157" i="2"/>
  <c r="F205" i="2"/>
  <c r="F190" i="2"/>
  <c r="F199" i="2"/>
  <c r="F34" i="2"/>
  <c r="F42" i="2"/>
  <c r="F50" i="2"/>
  <c r="F58" i="2"/>
  <c r="F66" i="2"/>
  <c r="F74" i="2"/>
  <c r="F82" i="2"/>
  <c r="F90" i="2"/>
  <c r="F98" i="2"/>
  <c r="F106" i="2"/>
  <c r="F114" i="2"/>
  <c r="F122" i="2"/>
  <c r="F130" i="2"/>
  <c r="F138" i="2"/>
  <c r="F146" i="2"/>
  <c r="F154" i="2"/>
  <c r="F162" i="2"/>
  <c r="F170" i="2"/>
  <c r="F178" i="2"/>
  <c r="F186" i="2"/>
  <c r="F194" i="2"/>
  <c r="F202" i="2"/>
  <c r="F210" i="2"/>
  <c r="F218" i="2"/>
  <c r="F226" i="2"/>
  <c r="F132" i="2"/>
  <c r="F180" i="2"/>
  <c r="F220" i="2"/>
  <c r="F181" i="2"/>
  <c r="F229" i="2"/>
  <c r="F214" i="2"/>
  <c r="F215" i="2"/>
  <c r="F35" i="2"/>
  <c r="F43" i="2"/>
  <c r="F51" i="2"/>
  <c r="F59" i="2"/>
  <c r="F67" i="2"/>
  <c r="F75" i="2"/>
  <c r="F83" i="2"/>
  <c r="F91" i="2"/>
  <c r="F99" i="2"/>
  <c r="F107" i="2"/>
  <c r="F115" i="2"/>
  <c r="F123" i="2"/>
  <c r="F131" i="2"/>
  <c r="F139" i="2"/>
  <c r="F147" i="2"/>
  <c r="F155" i="2"/>
  <c r="F163" i="2"/>
  <c r="F171" i="2"/>
  <c r="F179" i="2"/>
  <c r="F187" i="2"/>
  <c r="F195" i="2"/>
  <c r="F203" i="2"/>
  <c r="F211" i="2"/>
  <c r="F219" i="2"/>
  <c r="F227" i="2"/>
  <c r="F124" i="2"/>
  <c r="F188" i="2"/>
  <c r="F228" i="2"/>
  <c r="F189" i="2"/>
  <c r="F221" i="2"/>
  <c r="F198" i="2"/>
  <c r="F207" i="2"/>
  <c r="F36" i="2"/>
  <c r="F44" i="2"/>
  <c r="F52" i="2"/>
  <c r="F60" i="2"/>
  <c r="F68" i="2"/>
  <c r="F76" i="2"/>
  <c r="F84" i="2"/>
  <c r="F92" i="2"/>
  <c r="F100" i="2"/>
  <c r="F108" i="2"/>
  <c r="F116" i="2"/>
  <c r="F156" i="2"/>
  <c r="F196" i="2"/>
  <c r="F173" i="2"/>
  <c r="F166" i="2"/>
  <c r="F222" i="2"/>
  <c r="F37" i="2"/>
  <c r="F45" i="2"/>
  <c r="F53" i="2"/>
  <c r="F61" i="2"/>
  <c r="F69" i="2"/>
  <c r="F77" i="2"/>
  <c r="F85" i="2"/>
  <c r="F93" i="2"/>
  <c r="F101" i="2"/>
  <c r="F109" i="2"/>
  <c r="F117" i="2"/>
  <c r="F125" i="2"/>
  <c r="F133" i="2"/>
  <c r="F141" i="2"/>
  <c r="F165" i="2"/>
  <c r="F213" i="2"/>
  <c r="F206" i="2"/>
  <c r="F223" i="2"/>
  <c r="F38" i="2"/>
  <c r="F46" i="2"/>
  <c r="F54" i="2"/>
  <c r="F62" i="2"/>
  <c r="F70" i="2"/>
  <c r="F78" i="2"/>
  <c r="F86" i="2"/>
  <c r="F94" i="2"/>
  <c r="F102" i="2"/>
  <c r="F110" i="2"/>
  <c r="F118" i="2"/>
  <c r="F126" i="2"/>
  <c r="F134" i="2"/>
  <c r="F142" i="2"/>
  <c r="F150" i="2"/>
  <c r="F158" i="2"/>
  <c r="F174" i="2"/>
  <c r="F230" i="2"/>
  <c r="F39" i="2"/>
  <c r="F47" i="2"/>
  <c r="F55" i="2"/>
  <c r="F63" i="2"/>
  <c r="F71" i="2"/>
  <c r="F79" i="2"/>
  <c r="F87" i="2"/>
  <c r="F95" i="2"/>
  <c r="F103" i="2"/>
  <c r="F111" i="2"/>
  <c r="F119" i="2"/>
  <c r="F127" i="2"/>
  <c r="F135" i="2"/>
  <c r="F143" i="2"/>
  <c r="F151" i="2"/>
  <c r="F159" i="2"/>
  <c r="F167" i="2"/>
  <c r="F175" i="2"/>
  <c r="F183" i="2"/>
  <c r="F231" i="2"/>
  <c r="F31" i="2"/>
  <c r="O20" i="2" s="1" a="1"/>
  <c r="O20" i="2" s="1"/>
  <c r="O22" i="2" l="1" a="1"/>
  <c r="O22" i="2" s="1"/>
  <c r="O21" i="2" a="1"/>
  <c r="O2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<sst xmlns="http://schemas.openxmlformats.org/spreadsheetml/2006/main" count="118" uniqueCount="68">
  <si>
    <t>Nombre</t>
  </si>
  <si>
    <r>
      <t>log β</t>
    </r>
    <r>
      <rPr>
        <vertAlign val="subscript"/>
        <sz val="12"/>
        <color theme="1"/>
        <rFont val="Calibri (Cuerpo)"/>
      </rPr>
      <t>1</t>
    </r>
  </si>
  <si>
    <r>
      <t>← Coloque los valores de log (β</t>
    </r>
    <r>
      <rPr>
        <vertAlign val="subscript"/>
        <sz val="12"/>
        <color rgb="FF3F3F76"/>
        <rFont val="Calibri (Cuerpo)"/>
      </rPr>
      <t>i</t>
    </r>
    <r>
      <rPr>
        <sz val="12"/>
        <color rgb="FF3F3F76"/>
        <rFont val="Calibri"/>
        <family val="2"/>
        <scheme val="minor"/>
      </rPr>
      <t>) en la tabla de la izq.</t>
    </r>
  </si>
  <si>
    <r>
      <t>V</t>
    </r>
    <r>
      <rPr>
        <vertAlign val="subscript"/>
        <sz val="12"/>
        <color theme="1"/>
        <rFont val="Calibri (Cuerpo)"/>
      </rPr>
      <t>H₂O</t>
    </r>
    <r>
      <rPr>
        <sz val="12"/>
        <color theme="1"/>
        <rFont val="Calibri"/>
        <family val="2"/>
        <scheme val="minor"/>
      </rPr>
      <t xml:space="preserve"> [mL]</t>
    </r>
  </si>
  <si>
    <t>pH</t>
  </si>
  <si>
    <t>φ₀</t>
  </si>
  <si>
    <t>φ₁</t>
  </si>
  <si>
    <r>
      <rPr>
        <vertAlign val="superscript"/>
        <sz val="12"/>
        <color theme="1"/>
        <rFont val="Calibri (Cuerpo)"/>
      </rPr>
      <t>ΔpH</t>
    </r>
    <r>
      <rPr>
        <sz val="12"/>
        <color theme="1"/>
        <rFont val="Calibri"/>
        <family val="2"/>
        <scheme val="minor"/>
      </rPr>
      <t>/</t>
    </r>
    <r>
      <rPr>
        <vertAlign val="subscript"/>
        <sz val="12"/>
        <color theme="1"/>
        <rFont val="Calibri (Cuerpo)"/>
      </rPr>
      <t>Δv</t>
    </r>
  </si>
  <si>
    <r>
      <rPr>
        <vertAlign val="superscript"/>
        <sz val="12"/>
        <color theme="1"/>
        <rFont val="Calibri (Cuerpo)"/>
      </rPr>
      <t>ΔpH²</t>
    </r>
    <r>
      <rPr>
        <sz val="12"/>
        <color theme="1"/>
        <rFont val="Calibri"/>
        <family val="2"/>
        <scheme val="minor"/>
      </rPr>
      <t>/</t>
    </r>
    <r>
      <rPr>
        <vertAlign val="subscript"/>
        <sz val="12"/>
        <color theme="1"/>
        <rFont val="Calibri (Cuerpo)"/>
      </rPr>
      <t>Δv²</t>
    </r>
  </si>
  <si>
    <t>*</t>
  </si>
  <si>
    <t>V  [mL]</t>
  </si>
  <si>
    <t>Datos experimentales</t>
  </si>
  <si>
    <t>Diagrama de fracción</t>
  </si>
  <si>
    <t>G</t>
  </si>
  <si>
    <t>Función G(V)</t>
  </si>
  <si>
    <t>Función H(V)</t>
  </si>
  <si>
    <t>G(V)</t>
  </si>
  <si>
    <t>H(V)</t>
  </si>
  <si>
    <t>↓ Escriba la expresión algebraica asociada a la función G(V).</t>
  </si>
  <si>
    <t>↓ Escriba la expresión algebraica asociada a la función H(V).</t>
  </si>
  <si>
    <t>Suma de cuadrados</t>
  </si>
  <si>
    <t>↓ Complete la siguiente tabla, colocando la sintaxis adecuada.</t>
  </si>
  <si>
    <r>
      <t>pK</t>
    </r>
    <r>
      <rPr>
        <vertAlign val="subscript"/>
        <sz val="12"/>
        <color theme="1"/>
        <rFont val="Calibri (Cuerpo)"/>
      </rPr>
      <t>w</t>
    </r>
  </si>
  <si>
    <r>
      <t>C</t>
    </r>
    <r>
      <rPr>
        <vertAlign val="subscript"/>
        <sz val="12"/>
        <color theme="1"/>
        <rFont val="Calibri (Cuerpo)"/>
      </rPr>
      <t>NaOH</t>
    </r>
    <r>
      <rPr>
        <sz val="12"/>
        <color theme="1"/>
        <rFont val="Calibri"/>
        <family val="2"/>
        <scheme val="minor"/>
      </rPr>
      <t xml:space="preserve"> [mol L</t>
    </r>
    <r>
      <rPr>
        <vertAlign val="superscript"/>
        <sz val="12"/>
        <color theme="1"/>
        <rFont val="Calibri (Cuerpo)"/>
      </rPr>
      <t>-1</t>
    </r>
    <r>
      <rPr>
        <sz val="12"/>
        <color theme="1"/>
        <rFont val="Calibri"/>
        <family val="2"/>
        <scheme val="minor"/>
      </rPr>
      <t>]</t>
    </r>
  </si>
  <si>
    <t>Antes del punto final</t>
  </si>
  <si>
    <t>Después del punto final</t>
  </si>
  <si>
    <t>m</t>
  </si>
  <si>
    <t>b</t>
  </si>
  <si>
    <r>
      <t>v</t>
    </r>
    <r>
      <rPr>
        <vertAlign val="subscript"/>
        <sz val="12"/>
        <color theme="1"/>
        <rFont val="Calibri (Cuerpo)"/>
      </rPr>
      <t>prom</t>
    </r>
    <r>
      <rPr>
        <sz val="12"/>
        <color theme="1"/>
        <rFont val="Calibri (Cuerpo)"/>
      </rPr>
      <t xml:space="preserve"> [mL]</t>
    </r>
  </si>
  <si>
    <r>
      <t>(v</t>
    </r>
    <r>
      <rPr>
        <vertAlign val="subscript"/>
        <sz val="12"/>
        <color theme="1"/>
        <rFont val="Calibri (Cuerpo)"/>
      </rPr>
      <t>prom</t>
    </r>
    <r>
      <rPr>
        <sz val="12"/>
        <color theme="1"/>
        <rFont val="Calibri"/>
        <family val="2"/>
        <scheme val="minor"/>
      </rPr>
      <t>)</t>
    </r>
    <r>
      <rPr>
        <vertAlign val="subscript"/>
        <sz val="12"/>
        <color theme="1"/>
        <rFont val="Calibri (Cuerpo)"/>
      </rPr>
      <t>prom</t>
    </r>
    <r>
      <rPr>
        <sz val="12"/>
        <color theme="1"/>
        <rFont val="Calibri (Cuerpo)"/>
      </rPr>
      <t xml:space="preserve"> [mL]</t>
    </r>
  </si>
  <si>
    <t>Intervalo G(v)</t>
  </si>
  <si>
    <t>≤ v [L] ≤</t>
  </si>
  <si>
    <t>Intervalo H(v)</t>
  </si>
  <si>
    <t>Fracción molar distributiva</t>
  </si>
  <si>
    <t>Primera "derivada"</t>
  </si>
  <si>
    <t>Segunda "derivada"</t>
  </si>
  <si>
    <r>
      <t>V</t>
    </r>
    <r>
      <rPr>
        <vertAlign val="subscript"/>
        <sz val="12"/>
        <color theme="1"/>
        <rFont val="Calibri (Cuerpo)"/>
      </rPr>
      <t>eq</t>
    </r>
    <r>
      <rPr>
        <sz val="12"/>
        <color theme="1"/>
        <rFont val="Calibri"/>
        <family val="2"/>
        <scheme val="minor"/>
      </rPr>
      <t xml:space="preserve"> [mL]</t>
    </r>
  </si>
  <si>
    <t>V para G(v) [L]</t>
  </si>
  <si>
    <t>V para H(v) [L]</t>
  </si>
  <si>
    <r>
      <t>r</t>
    </r>
    <r>
      <rPr>
        <sz val="12"/>
        <color theme="1"/>
        <rFont val="Calibri (Cuerpo)"/>
      </rPr>
      <t>²</t>
    </r>
  </si>
  <si>
    <r>
      <t>pK</t>
    </r>
    <r>
      <rPr>
        <vertAlign val="subscript"/>
        <sz val="12"/>
        <color theme="1"/>
        <rFont val="Calibri (Cuerpo)"/>
      </rPr>
      <t>a</t>
    </r>
  </si>
  <si>
    <r>
      <t>OH</t>
    </r>
    <r>
      <rPr>
        <vertAlign val="superscript"/>
        <sz val="12"/>
        <color theme="1"/>
        <rFont val="Calibri (Cuerpo)"/>
      </rPr>
      <t>-</t>
    </r>
    <r>
      <rPr>
        <sz val="12"/>
        <color theme="1"/>
        <rFont val="Calibri"/>
        <family val="2"/>
        <scheme val="minor"/>
      </rPr>
      <t>|H</t>
    </r>
    <r>
      <rPr>
        <vertAlign val="superscript"/>
        <sz val="12"/>
        <color theme="1"/>
        <rFont val="Calibri (Cuerpo)"/>
      </rPr>
      <t>+</t>
    </r>
  </si>
  <si>
    <r>
      <rPr>
        <sz val="12"/>
        <color theme="1"/>
        <rFont val="Calibri (Cuerpo)"/>
      </rPr>
      <t>V</t>
    </r>
    <r>
      <rPr>
        <vertAlign val="subscript"/>
        <sz val="12"/>
        <color theme="1"/>
        <rFont val="Calibri (Cuerpo)"/>
      </rPr>
      <t>ag,teo</t>
    </r>
    <r>
      <rPr>
        <sz val="12"/>
        <color theme="1"/>
        <rFont val="Calibri"/>
        <family val="2"/>
        <scheme val="minor"/>
      </rPr>
      <t xml:space="preserve"> [mL]</t>
    </r>
  </si>
  <si>
    <t>Curva de valoración teórica</t>
  </si>
  <si>
    <t>p []</t>
  </si>
  <si>
    <r>
      <rPr>
        <sz val="12"/>
        <color theme="1"/>
        <rFont val="Calibri (Cuerpo)"/>
      </rPr>
      <t>m</t>
    </r>
    <r>
      <rPr>
        <vertAlign val="subscript"/>
        <sz val="12"/>
        <color theme="1"/>
        <rFont val="Calibri (Cuerpo)"/>
      </rPr>
      <t>0</t>
    </r>
    <r>
      <rPr>
        <sz val="12"/>
        <color theme="1"/>
        <rFont val="Calibri"/>
        <family val="2"/>
        <scheme val="minor"/>
      </rPr>
      <t xml:space="preserve"> [g]</t>
    </r>
  </si>
  <si>
    <r>
      <t>log β</t>
    </r>
    <r>
      <rPr>
        <vertAlign val="subscript"/>
        <sz val="12"/>
        <color theme="1"/>
        <rFont val="Calibri (Cuerpo)"/>
      </rPr>
      <t>2</t>
    </r>
    <r>
      <rPr>
        <sz val="12"/>
        <color theme="1"/>
        <rFont val="Calibri"/>
        <family val="2"/>
        <scheme val="minor"/>
      </rPr>
      <t/>
    </r>
  </si>
  <si>
    <r>
      <t>φ</t>
    </r>
    <r>
      <rPr>
        <b/>
        <vertAlign val="subscript"/>
        <sz val="12"/>
        <color theme="0"/>
        <rFont val="Calibri (Cuerpo)"/>
      </rPr>
      <t>2</t>
    </r>
  </si>
  <si>
    <r>
      <t>F</t>
    </r>
    <r>
      <rPr>
        <vertAlign val="subscript"/>
        <sz val="12"/>
        <color theme="1"/>
        <rFont val="Calibri (Cuerpo)"/>
      </rPr>
      <t>NaOH</t>
    </r>
    <r>
      <rPr>
        <sz val="12"/>
        <color theme="1"/>
        <rFont val="Calibri"/>
        <family val="2"/>
        <scheme val="minor"/>
      </rPr>
      <t xml:space="preserve"> [mol L</t>
    </r>
    <r>
      <rPr>
        <vertAlign val="superscript"/>
        <sz val="12"/>
        <color theme="1"/>
        <rFont val="Calibri (Cuerpo)"/>
      </rPr>
      <t>-1</t>
    </r>
    <r>
      <rPr>
        <sz val="12"/>
        <color theme="1"/>
        <rFont val="Calibri"/>
        <family val="2"/>
        <scheme val="minor"/>
      </rPr>
      <t>]</t>
    </r>
  </si>
  <si>
    <r>
      <t>Bf</t>
    </r>
    <r>
      <rPr>
        <vertAlign val="superscript"/>
        <sz val="12"/>
        <color theme="1"/>
        <rFont val="Calibri (Cuerpo)"/>
      </rPr>
      <t>2-</t>
    </r>
    <r>
      <rPr>
        <sz val="12"/>
        <color theme="1"/>
        <rFont val="Calibri"/>
        <family val="2"/>
        <scheme val="minor"/>
      </rPr>
      <t>|H</t>
    </r>
    <r>
      <rPr>
        <vertAlign val="superscript"/>
        <sz val="12"/>
        <color theme="1"/>
        <rFont val="Calibri (Cuerpo)"/>
      </rPr>
      <t>+</t>
    </r>
  </si>
  <si>
    <r>
      <t>φ</t>
    </r>
    <r>
      <rPr>
        <vertAlign val="subscript"/>
        <sz val="12"/>
        <color theme="1"/>
        <rFont val="Calibri (Cuerpo)"/>
      </rPr>
      <t>2</t>
    </r>
  </si>
  <si>
    <r>
      <rPr>
        <sz val="12"/>
        <color theme="1"/>
        <rFont val="Calibri (Cuerpo)"/>
      </rPr>
      <t>n</t>
    </r>
    <r>
      <rPr>
        <vertAlign val="subscript"/>
        <sz val="12"/>
        <color theme="1"/>
        <rFont val="Calibri (Cuerpo)"/>
      </rPr>
      <t>0</t>
    </r>
    <r>
      <rPr>
        <sz val="12"/>
        <color theme="1"/>
        <rFont val="Calibri"/>
        <family val="2"/>
        <scheme val="minor"/>
      </rPr>
      <t xml:space="preserve"> [moL]</t>
    </r>
  </si>
  <si>
    <t>Dr. Arturo de Jesús García Mendoza, MC. Jorge Ruvalcaba</t>
  </si>
  <si>
    <t>← Calcule la cantidad de sustancia en mol de KHBf.</t>
  </si>
  <si>
    <t>← Indique la masa de material de referencia empleado.</t>
  </si>
  <si>
    <t>← Indique la pureza del material de refernecia.</t>
  </si>
  <si>
    <t>← Indique el volumen de agua inicial empleado en la titulación.</t>
  </si>
  <si>
    <t>← Use Solver® para minimizar la Suma de Cuadrados.</t>
  </si>
  <si>
    <t>↓ Considere las expresiones algebraicas para el polirreceptor, el anfolito y el polidonador del polisistema en estudio.</t>
  </si>
  <si>
    <t>↓ Considere la expresión algebraica asociada a la función polinomial que permite obtener la curva teórica de valoración como v = f(pH).</t>
  </si>
  <si>
    <t>Tratamiento de datos para la determinación de la concentración analítica de una disolución de NaOH, empleando KHBf como material de referencia, mediante una titulación potenciométrica.</t>
  </si>
  <si>
    <t>← Calcule la concentración analítica de la disolución de NaOH.</t>
  </si>
  <si>
    <r>
      <t>(V</t>
    </r>
    <r>
      <rPr>
        <vertAlign val="subscript"/>
        <sz val="9"/>
        <color theme="1"/>
        <rFont val="Calibri (Cuerpo)"/>
      </rPr>
      <t>Teo</t>
    </r>
    <r>
      <rPr>
        <sz val="9"/>
        <color theme="1"/>
        <rFont val="Calibri"/>
        <family val="2"/>
        <scheme val="minor"/>
      </rPr>
      <t xml:space="preserve"> - V</t>
    </r>
    <r>
      <rPr>
        <vertAlign val="subscript"/>
        <sz val="9"/>
        <color theme="1"/>
        <rFont val="Calibri (Cuerpo)"/>
      </rPr>
      <t>exp</t>
    </r>
    <r>
      <rPr>
        <sz val="9"/>
        <color theme="1"/>
        <rFont val="Calibri"/>
        <family val="2"/>
        <scheme val="minor"/>
      </rPr>
      <t>)</t>
    </r>
    <r>
      <rPr>
        <vertAlign val="superscript"/>
        <sz val="9"/>
        <color theme="1"/>
        <rFont val="Calibri (Cuerpo)"/>
      </rPr>
      <t>2</t>
    </r>
    <r>
      <rPr>
        <sz val="9"/>
        <color theme="1"/>
        <rFont val="Calibri"/>
        <family val="2"/>
        <scheme val="minor"/>
      </rPr>
      <t xml:space="preserve"> [L</t>
    </r>
    <r>
      <rPr>
        <vertAlign val="superscript"/>
        <sz val="9"/>
        <color theme="1"/>
        <rFont val="Calibri (Cuerpo)"/>
      </rPr>
      <t>2</t>
    </r>
    <r>
      <rPr>
        <sz val="9"/>
        <color theme="1"/>
        <rFont val="Calibri"/>
        <family val="2"/>
        <scheme val="minor"/>
      </rPr>
      <t>]</t>
    </r>
  </si>
  <si>
    <r>
      <t>(V</t>
    </r>
    <r>
      <rPr>
        <vertAlign val="subscript"/>
        <sz val="9"/>
        <color theme="1"/>
        <rFont val="Calibri (Cuerpo)"/>
      </rPr>
      <t>Teo</t>
    </r>
    <r>
      <rPr>
        <sz val="9"/>
        <color theme="1"/>
        <rFont val="Calibri"/>
        <family val="2"/>
        <scheme val="minor"/>
      </rPr>
      <t xml:space="preserve"> - V</t>
    </r>
    <r>
      <rPr>
        <vertAlign val="subscript"/>
        <sz val="9"/>
        <color theme="1"/>
        <rFont val="Calibri (Cuerpo)"/>
      </rPr>
      <t>exp)</t>
    </r>
    <r>
      <rPr>
        <sz val="9"/>
        <color theme="1"/>
        <rFont val="Calibri"/>
        <family val="2"/>
        <scheme val="minor"/>
      </rPr>
      <t xml:space="preserve"> [L]</t>
    </r>
  </si>
  <si>
    <r>
      <rPr>
        <b/>
        <sz val="12"/>
        <color rgb="FF3F3F76"/>
        <rFont val="Calibri"/>
        <family val="2"/>
        <scheme val="minor"/>
      </rPr>
      <t>Referencias.</t>
    </r>
    <r>
      <rPr>
        <sz val="12"/>
        <color rgb="FF3F3F76"/>
        <rFont val="Calibri"/>
        <family val="2"/>
        <scheme val="minor"/>
      </rPr>
      <t xml:space="preserve">
• Bard, A. J. &amp; Faulkner, L. R. (2000). </t>
    </r>
    <r>
      <rPr>
        <i/>
        <sz val="12"/>
        <color rgb="FF3F3F76"/>
        <rFont val="Calibri"/>
        <family val="2"/>
        <scheme val="minor"/>
      </rPr>
      <t>Electrochemical Methods</t>
    </r>
    <r>
      <rPr>
        <sz val="12"/>
        <color rgb="FF3F3F76"/>
        <rFont val="Calibri"/>
        <family val="2"/>
        <scheme val="minor"/>
      </rPr>
      <t xml:space="preserve">. Wiley.
• Butler, J. N. &amp; Cogley, D. R. (1998). </t>
    </r>
    <r>
      <rPr>
        <i/>
        <sz val="12"/>
        <color rgb="FF3F3F76"/>
        <rFont val="Calibri"/>
        <family val="2"/>
        <scheme val="minor"/>
      </rPr>
      <t xml:space="preserve">Ionic Equilibrium: Solubility and pH calculations </t>
    </r>
    <r>
      <rPr>
        <sz val="12"/>
        <color rgb="FF3F3F76"/>
        <rFont val="Calibri"/>
        <family val="2"/>
        <scheme val="minor"/>
      </rPr>
      <t xml:space="preserve">(Second Edition). John Wiley &amp; Sons, Inc.
• Burgot, J.-L. (2012). </t>
    </r>
    <r>
      <rPr>
        <i/>
        <sz val="12"/>
        <color rgb="FF3F3F76"/>
        <rFont val="Calibri"/>
        <family val="2"/>
        <scheme val="minor"/>
      </rPr>
      <t xml:space="preserve">Ionic Equilibria in Analytical Chemistry </t>
    </r>
    <r>
      <rPr>
        <sz val="12"/>
        <color rgb="FF3F3F76"/>
        <rFont val="Calibri"/>
        <family val="2"/>
        <scheme val="minor"/>
      </rPr>
      <t xml:space="preserve">(1st Edition). Springer Science &amp; Business Media.
• Gran, G. (1950). Determination of the Equivalent Point in Potentiometric Titrations. </t>
    </r>
    <r>
      <rPr>
        <i/>
        <sz val="12"/>
        <color rgb="FF3F3F76"/>
        <rFont val="Calibri"/>
        <family val="2"/>
        <scheme val="minor"/>
      </rPr>
      <t>Acta Chemica Scandinavica</t>
    </r>
    <r>
      <rPr>
        <sz val="12"/>
        <color rgb="FF3F3F76"/>
        <rFont val="Calibri"/>
        <family val="2"/>
        <scheme val="minor"/>
      </rPr>
      <t xml:space="preserve">, 4, 559–577.
• Gran, G. (1952). Determination of the equivalence point in potentiometric titrations. Part II. </t>
    </r>
    <r>
      <rPr>
        <i/>
        <sz val="12"/>
        <color rgb="FF3F3F76"/>
        <rFont val="Calibri"/>
        <family val="2"/>
        <scheme val="minor"/>
      </rPr>
      <t>The Analyst</t>
    </r>
    <r>
      <rPr>
        <sz val="12"/>
        <color rgb="FF3F3F76"/>
        <rFont val="Calibri"/>
        <family val="2"/>
        <scheme val="minor"/>
      </rPr>
      <t xml:space="preserve">, 77(920), 661.
• Kahlert, H. &amp; Scholz, F. (2013). </t>
    </r>
    <r>
      <rPr>
        <i/>
        <sz val="12"/>
        <color rgb="FF3F3F76"/>
        <rFont val="Calibri"/>
        <family val="2"/>
        <scheme val="minor"/>
      </rPr>
      <t>Acid-Base Diagrams</t>
    </r>
    <r>
      <rPr>
        <sz val="12"/>
        <color rgb="FF3F3F76"/>
        <rFont val="Calibri"/>
        <family val="2"/>
        <scheme val="minor"/>
      </rPr>
      <t xml:space="preserve">. Springer Science &amp; Business Media.
• Levie, R. de. (2001). </t>
    </r>
    <r>
      <rPr>
        <i/>
        <sz val="12"/>
        <color rgb="FF3F3F76"/>
        <rFont val="Calibri"/>
        <family val="2"/>
        <scheme val="minor"/>
      </rPr>
      <t>How to Use Excel® in Analytical Chemistry And in General Scientific Data Analysis</t>
    </r>
    <r>
      <rPr>
        <sz val="12"/>
        <color rgb="FF3F3F76"/>
        <rFont val="Calibri"/>
        <family val="2"/>
        <scheme val="minor"/>
      </rPr>
      <t xml:space="preserve">. Cambridge University.
• Silva, M. &amp; Barbosa, J. (2008). </t>
    </r>
    <r>
      <rPr>
        <i/>
        <sz val="12"/>
        <color rgb="FF3F3F76"/>
        <rFont val="Calibri"/>
        <family val="2"/>
        <scheme val="minor"/>
      </rPr>
      <t>Equilibrios iónicos y sus aplicaciones analíticas</t>
    </r>
    <r>
      <rPr>
        <sz val="12"/>
        <color rgb="FF3F3F76"/>
        <rFont val="Calibri"/>
        <family val="2"/>
        <scheme val="minor"/>
      </rPr>
      <t>. Editorial Síntesis.</t>
    </r>
  </si>
  <si>
    <t>TEMA: Potenciometría. Hoja de cálculo para fracciones molares distributivas.</t>
  </si>
  <si>
    <t>TEMA: Potenciometría. Hoja de cálculo para ajuste no lineal de una titulación.</t>
  </si>
  <si>
    <t>TEMA: Potenciometría. Hoja de cálculo para ajuste de funciones de Gunnar Gran.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</si>
</sst>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0"/>
    <numFmt numFmtId="166" formatCode="0.00000"/>
    <numFmt numFmtId="167" formatCode="0.000E+00"/>
    <numFmt numFmtId="168" formatCode="0.0000E+00"/>
    <numFmt numFmtId="169" formatCode="0.000"/>
  </numFmts>
  <fonts count="3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2"/>
      <color theme="1"/>
      <name val="Calibri (Cuerpo)"/>
    </font>
    <font>
      <sz val="10"/>
      <name val="Arial"/>
      <family val="2"/>
    </font>
    <font>
      <sz val="12"/>
      <name val="Calibri"/>
      <family val="2"/>
      <scheme val="minor"/>
    </font>
    <font>
      <vertAlign val="superscript"/>
      <sz val="12"/>
      <color theme="1"/>
      <name val="Calibri (Cuerpo)"/>
    </font>
    <font>
      <vertAlign val="subscript"/>
      <sz val="12"/>
      <color rgb="FF3F3F76"/>
      <name val="Calibri (Cuerpo)"/>
    </font>
    <font>
      <sz val="12"/>
      <color theme="1"/>
      <name val="Calibri"/>
      <family val="2"/>
    </font>
    <font>
      <sz val="12"/>
      <color rgb="FF002060"/>
      <name val="Calibri (Cuerpo)"/>
    </font>
    <font>
      <sz val="12"/>
      <color theme="5" tint="-0.499984740745262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sz val="12"/>
      <color theme="1"/>
      <name val="Calibri (Cuerpo)"/>
    </font>
    <font>
      <sz val="8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vertAlign val="subscript"/>
      <sz val="12"/>
      <color theme="0"/>
      <name val="Calibri (Cuerpo)"/>
    </font>
    <font>
      <sz val="8"/>
      <color rgb="FF002060"/>
      <name val="Calibri"/>
      <family val="2"/>
      <scheme val="minor"/>
    </font>
    <font>
      <b/>
      <sz val="12"/>
      <color rgb="FF3F3F76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9"/>
      <color theme="1"/>
      <name val="Calibri (Cuerpo)"/>
    </font>
    <font>
      <vertAlign val="superscript"/>
      <sz val="9"/>
      <color theme="1"/>
      <name val="Calibri (Cuerpo)"/>
    </font>
    <font>
      <i/>
      <sz val="12"/>
      <color rgb="FF3F3F76"/>
      <name val="Calibri"/>
      <family val="2"/>
      <scheme val="minor"/>
    </font>
    <font>
      <b/>
      <sz val="13"/>
      <color rgb="FF44546A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theme="6"/>
      </patternFill>
    </fill>
    <fill>
      <patternFill patternType="solid">
        <fgColor rgb="FFD8D5F8"/>
        <bgColor indexed="64"/>
      </patternFill>
    </fill>
    <fill>
      <patternFill patternType="solid">
        <fgColor rgb="FFF7CA97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6" tint="0.39997558519241921"/>
      </bottom>
      <diagonal/>
    </border>
    <border>
      <left/>
      <right/>
      <top style="thick">
        <color theme="4" tint="0.499984740745262"/>
      </top>
      <bottom/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A2B8E1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2" applyNumberFormat="0" applyAlignment="0" applyProtection="0"/>
    <xf numFmtId="0" fontId="10" fillId="0" borderId="0"/>
    <xf numFmtId="0" fontId="22" fillId="14" borderId="2" applyNumberFormat="0" applyAlignment="0" applyProtection="0"/>
    <xf numFmtId="0" fontId="1" fillId="15" borderId="5" applyNumberFormat="0" applyFont="0" applyAlignment="0" applyProtection="0"/>
  </cellStyleXfs>
  <cellXfs count="78">
    <xf numFmtId="0" fontId="0" fillId="0" borderId="0" xfId="0"/>
    <xf numFmtId="0" fontId="2" fillId="0" borderId="0" xfId="1"/>
    <xf numFmtId="0" fontId="3" fillId="0" borderId="1" xfId="2"/>
    <xf numFmtId="0" fontId="0" fillId="5" borderId="0" xfId="0" applyFill="1"/>
    <xf numFmtId="0" fontId="1" fillId="0" borderId="0" xfId="0" applyFont="1"/>
    <xf numFmtId="49" fontId="11" fillId="0" borderId="0" xfId="6" applyNumberFormat="1" applyFont="1"/>
    <xf numFmtId="0" fontId="11" fillId="0" borderId="0" xfId="6" applyFont="1"/>
    <xf numFmtId="164" fontId="0" fillId="0" borderId="0" xfId="0" applyNumberFormat="1" applyProtection="1">
      <protection locked="0"/>
    </xf>
    <xf numFmtId="0" fontId="8" fillId="0" borderId="0" xfId="0" applyFont="1"/>
    <xf numFmtId="165" fontId="0" fillId="0" borderId="0" xfId="0" applyNumberFormat="1"/>
    <xf numFmtId="0" fontId="0" fillId="6" borderId="0" xfId="0" applyFill="1"/>
    <xf numFmtId="164" fontId="0" fillId="0" borderId="0" xfId="0" applyNumberFormat="1"/>
    <xf numFmtId="2" fontId="1" fillId="0" borderId="0" xfId="0" applyNumberFormat="1" applyFont="1"/>
    <xf numFmtId="164" fontId="1" fillId="0" borderId="0" xfId="0" applyNumberFormat="1" applyFont="1"/>
    <xf numFmtId="0" fontId="14" fillId="0" borderId="0" xfId="0" applyFont="1"/>
    <xf numFmtId="0" fontId="11" fillId="0" borderId="0" xfId="6" applyFont="1" applyProtection="1">
      <protection locked="0"/>
    </xf>
    <xf numFmtId="11" fontId="1" fillId="0" borderId="0" xfId="0" applyNumberFormat="1" applyFont="1"/>
    <xf numFmtId="166" fontId="0" fillId="0" borderId="0" xfId="0" applyNumberFormat="1" applyProtection="1">
      <protection locked="0"/>
    </xf>
    <xf numFmtId="166" fontId="0" fillId="0" borderId="0" xfId="0" applyNumberFormat="1"/>
    <xf numFmtId="165" fontId="6" fillId="0" borderId="0" xfId="5" applyNumberFormat="1" applyFill="1" applyBorder="1" applyAlignment="1">
      <alignment horizontal="center"/>
    </xf>
    <xf numFmtId="2" fontId="0" fillId="0" borderId="0" xfId="0" applyNumberFormat="1"/>
    <xf numFmtId="11" fontId="0" fillId="0" borderId="0" xfId="0" applyNumberFormat="1"/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6" applyFont="1" applyAlignment="1">
      <alignment vertical="center"/>
    </xf>
    <xf numFmtId="0" fontId="0" fillId="0" borderId="0" xfId="0" applyAlignment="1">
      <alignment vertical="center"/>
    </xf>
    <xf numFmtId="165" fontId="6" fillId="0" borderId="0" xfId="5" applyNumberFormat="1" applyFill="1" applyBorder="1" applyAlignment="1">
      <alignment vertical="center"/>
    </xf>
    <xf numFmtId="165" fontId="17" fillId="0" borderId="0" xfId="0" applyNumberFormat="1" applyFont="1"/>
    <xf numFmtId="0" fontId="7" fillId="11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169" fontId="22" fillId="14" borderId="2" xfId="7" applyNumberFormat="1" applyProtection="1">
      <protection locked="0"/>
    </xf>
    <xf numFmtId="2" fontId="22" fillId="14" borderId="2" xfId="7" applyNumberFormat="1" applyProtection="1">
      <protection locked="0"/>
    </xf>
    <xf numFmtId="165" fontId="22" fillId="14" borderId="2" xfId="7" applyNumberFormat="1"/>
    <xf numFmtId="2" fontId="6" fillId="4" borderId="2" xfId="5" applyNumberFormat="1" applyProtection="1">
      <protection locked="0"/>
    </xf>
    <xf numFmtId="165" fontId="6" fillId="4" borderId="2" xfId="5" applyNumberFormat="1"/>
    <xf numFmtId="10" fontId="6" fillId="4" borderId="2" xfId="5" applyNumberFormat="1"/>
    <xf numFmtId="164" fontId="6" fillId="4" borderId="2" xfId="5" applyNumberFormat="1"/>
    <xf numFmtId="11" fontId="22" fillId="14" borderId="2" xfId="7" applyNumberFormat="1" applyProtection="1">
      <protection locked="0"/>
    </xf>
    <xf numFmtId="2" fontId="6" fillId="4" borderId="2" xfId="5" applyNumberFormat="1"/>
    <xf numFmtId="0" fontId="24" fillId="8" borderId="0" xfId="4" applyFont="1" applyFill="1" applyAlignment="1">
      <alignment horizontal="center" vertical="center" wrapText="1"/>
    </xf>
    <xf numFmtId="0" fontId="6" fillId="4" borderId="2" xfId="5" applyProtection="1">
      <protection locked="0"/>
    </xf>
    <xf numFmtId="168" fontId="22" fillId="14" borderId="2" xfId="7" applyNumberFormat="1" applyAlignment="1">
      <alignment vertical="center"/>
    </xf>
    <xf numFmtId="168" fontId="22" fillId="14" borderId="2" xfId="7" applyNumberFormat="1"/>
    <xf numFmtId="166" fontId="22" fillId="14" borderId="2" xfId="7" applyNumberFormat="1"/>
    <xf numFmtId="2" fontId="22" fillId="14" borderId="2" xfId="7" applyNumberFormat="1"/>
    <xf numFmtId="167" fontId="22" fillId="14" borderId="2" xfId="7" applyNumberFormat="1" applyAlignment="1">
      <alignment vertical="center"/>
    </xf>
    <xf numFmtId="167" fontId="22" fillId="14" borderId="2" xfId="7" applyNumberFormat="1"/>
    <xf numFmtId="11" fontId="26" fillId="0" borderId="0" xfId="0" applyNumberFormat="1" applyFont="1"/>
    <xf numFmtId="2" fontId="26" fillId="0" borderId="0" xfId="0" applyNumberFormat="1" applyFont="1"/>
    <xf numFmtId="0" fontId="27" fillId="0" borderId="0" xfId="0" applyFont="1" applyAlignment="1">
      <alignment horizontal="center" vertical="center"/>
    </xf>
    <xf numFmtId="0" fontId="31" fillId="0" borderId="11" xfId="0" applyFont="1" applyBorder="1"/>
    <xf numFmtId="2" fontId="6" fillId="15" borderId="5" xfId="8" applyNumberFormat="1" applyFont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2" borderId="0" xfId="3" applyAlignment="1" applyProtection="1">
      <alignment horizontal="center" wrapText="1"/>
      <protection locked="0"/>
    </xf>
    <xf numFmtId="165" fontId="6" fillId="15" borderId="8" xfId="8" applyNumberFormat="1" applyFont="1" applyBorder="1" applyAlignment="1">
      <alignment horizontal="center" vertical="center" wrapText="1"/>
    </xf>
    <xf numFmtId="165" fontId="6" fillId="15" borderId="9" xfId="8" applyNumberFormat="1" applyFont="1" applyBorder="1" applyAlignment="1">
      <alignment horizontal="center" vertical="center" wrapText="1"/>
    </xf>
    <xf numFmtId="165" fontId="6" fillId="15" borderId="10" xfId="8" applyNumberFormat="1" applyFont="1" applyBorder="1" applyAlignment="1">
      <alignment horizontal="center" vertical="center" wrapText="1"/>
    </xf>
    <xf numFmtId="0" fontId="11" fillId="7" borderId="0" xfId="6" applyFont="1" applyFill="1" applyAlignment="1">
      <alignment horizontal="center" vertical="center" wrapText="1"/>
    </xf>
    <xf numFmtId="165" fontId="17" fillId="10" borderId="0" xfId="0" applyNumberFormat="1" applyFont="1" applyFill="1" applyAlignment="1">
      <alignment horizontal="center"/>
    </xf>
    <xf numFmtId="0" fontId="16" fillId="9" borderId="0" xfId="0" applyFont="1" applyFill="1" applyAlignment="1">
      <alignment horizontal="center"/>
    </xf>
    <xf numFmtId="0" fontId="5" fillId="3" borderId="6" xfId="4" applyBorder="1" applyAlignment="1">
      <alignment horizontal="center" vertical="center" wrapText="1"/>
    </xf>
    <xf numFmtId="165" fontId="6" fillId="15" borderId="5" xfId="8" applyNumberFormat="1" applyFont="1" applyAlignment="1">
      <alignment horizontal="center" vertical="center" wrapText="1"/>
    </xf>
    <xf numFmtId="0" fontId="15" fillId="0" borderId="0" xfId="4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0" fillId="17" borderId="0" xfId="0" applyFont="1" applyFill="1" applyAlignment="1">
      <alignment horizontal="center"/>
    </xf>
    <xf numFmtId="165" fontId="21" fillId="16" borderId="0" xfId="0" applyNumberFormat="1" applyFont="1" applyFill="1" applyAlignment="1">
      <alignment horizontal="center" wrapText="1"/>
    </xf>
    <xf numFmtId="165" fontId="6" fillId="15" borderId="5" xfId="8" applyNumberFormat="1" applyFont="1" applyAlignment="1">
      <alignment horizontal="center" vertical="center"/>
    </xf>
    <xf numFmtId="0" fontId="5" fillId="3" borderId="0" xfId="4" applyAlignment="1">
      <alignment horizontal="center" vertical="center" wrapText="1"/>
    </xf>
    <xf numFmtId="0" fontId="20" fillId="12" borderId="0" xfId="4" applyFont="1" applyFill="1" applyAlignment="1">
      <alignment horizontal="center" vertical="center" wrapText="1"/>
    </xf>
  </cellXfs>
  <cellStyles count="9">
    <cellStyle name="Bueno" xfId="3" builtinId="26"/>
    <cellStyle name="Cálculo" xfId="7" builtinId="22"/>
    <cellStyle name="Entrada" xfId="5" builtinId="20"/>
    <cellStyle name="Neutral" xfId="4" builtinId="28"/>
    <cellStyle name="Normal" xfId="0" builtinId="0"/>
    <cellStyle name="Normal 2" xfId="6" xr:uid="{806ADB98-B734-0841-B093-EFB504126015}"/>
    <cellStyle name="Notas" xfId="8" builtinId="10"/>
    <cellStyle name="Título" xfId="1" builtinId="15"/>
    <cellStyle name="Título 2" xfId="2" builtinId="17"/>
  </cellStyles>
  <dxfs count="26">
    <dxf>
      <numFmt numFmtId="15" formatCode="0.00E+00"/>
    </dxf>
    <dxf>
      <numFmt numFmtId="15" formatCode="0.00E+00"/>
    </dxf>
    <dxf>
      <numFmt numFmtId="2" formatCode="0.0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2" formatCode="0.00"/>
    </dxf>
    <dxf>
      <numFmt numFmtId="2" formatCode="0.00"/>
    </dxf>
    <dxf>
      <numFmt numFmtId="2" formatCode="0.0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15" formatCode="0.00E+0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15" formatCode="0.00E+0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15" formatCode="0.00E+0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minor"/>
      </font>
      <numFmt numFmtId="15" formatCode="0.00E+00"/>
    </dxf>
    <dxf>
      <numFmt numFmtId="2" formatCode="0.00"/>
    </dxf>
    <dxf>
      <numFmt numFmtId="2" formatCode="0.00"/>
    </dxf>
    <dxf>
      <alignment horizontal="center" vertical="center" textRotation="0" wrapText="1" indent="0" justifyLastLine="0" shrinkToFit="0" readingOrder="0"/>
    </dxf>
    <dxf>
      <numFmt numFmtId="0" formatCode="General"/>
    </dxf>
    <dxf>
      <numFmt numFmtId="2" formatCode="0.00"/>
    </dxf>
    <dxf>
      <numFmt numFmtId="0" formatCode="General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2D7F4"/>
      <color rgb="FFD8D5F8"/>
      <color rgb="FFBFBFBF"/>
      <color rgb="FFF7CA97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67083333333334"/>
          <c:y val="3.609327247246346E-2"/>
          <c:w val="0.85336111111111113"/>
          <c:h val="0.86021712179594578"/>
        </c:manualLayout>
      </c:layout>
      <c:scatterChart>
        <c:scatterStyle val="lineMarker"/>
        <c:varyColors val="0"/>
        <c:ser>
          <c:idx val="0"/>
          <c:order val="0"/>
          <c:tx>
            <c:strRef>
              <c:f>'Razón de cambio'!$G$30</c:f>
              <c:strCache>
                <c:ptCount val="1"/>
                <c:pt idx="0">
                  <c:v>ΔpH/Δv</c:v>
                </c:pt>
              </c:strCache>
            </c:strRef>
          </c:tx>
          <c:spPr>
            <a:ln w="25400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6"/>
              </a:solidFill>
              <a:ln w="9525">
                <a:noFill/>
              </a:ln>
              <a:effectLst/>
            </c:spPr>
          </c:marker>
          <c:xVal>
            <c:numRef>
              <c:f>'Razón de cambio'!$F$31:$F$231</c:f>
              <c:numCache>
                <c:formatCode>0.00</c:formatCode>
                <c:ptCount val="201"/>
              </c:numCache>
            </c:numRef>
          </c:xVal>
          <c:yVal>
            <c:numRef>
              <c:f>'Razón de cambio'!$G$31:$G$231</c:f>
              <c:numCache>
                <c:formatCode>0.00E+00</c:formatCode>
                <c:ptCount val="20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29-2240-BEB6-089040B5A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074767"/>
        <c:axId val="350916991"/>
      </c:scatterChart>
      <c:valAx>
        <c:axId val="351074767"/>
        <c:scaling>
          <c:orientation val="minMax"/>
          <c:max val="2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1000" b="1">
                    <a:solidFill>
                      <a:schemeClr val="tx1"/>
                    </a:solidFill>
                  </a:rPr>
                  <a:t>v</a:t>
                </a:r>
                <a:r>
                  <a:rPr lang="es-MX" sz="1000" b="1" baseline="-25000">
                    <a:solidFill>
                      <a:schemeClr val="tx1"/>
                    </a:solidFill>
                  </a:rPr>
                  <a:t>prom</a:t>
                </a:r>
                <a:r>
                  <a:rPr lang="es-MX" sz="1000" b="1">
                    <a:solidFill>
                      <a:schemeClr val="tx1"/>
                    </a:solidFill>
                  </a:rPr>
                  <a:t> [mL]</a:t>
                </a:r>
              </a:p>
            </c:rich>
          </c:tx>
          <c:layout>
            <c:manualLayout>
              <c:xMode val="edge"/>
              <c:yMode val="edge"/>
              <c:x val="0.47598241577574296"/>
              <c:y val="0.956865136538783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50916991"/>
        <c:crosses val="autoZero"/>
        <c:crossBetween val="midCat"/>
        <c:majorUnit val="2.5"/>
        <c:minorUnit val="0.5"/>
      </c:valAx>
      <c:valAx>
        <c:axId val="35091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1" baseline="30000">
                    <a:solidFill>
                      <a:schemeClr val="tx1"/>
                    </a:solidFill>
                  </a:rPr>
                  <a:t>Δ</a:t>
                </a:r>
                <a:r>
                  <a:rPr lang="es-MX" sz="1000" b="1" baseline="30000">
                    <a:solidFill>
                      <a:schemeClr val="tx1"/>
                    </a:solidFill>
                  </a:rPr>
                  <a:t>pH</a:t>
                </a:r>
                <a:r>
                  <a:rPr lang="es-MX" sz="1000" b="1">
                    <a:solidFill>
                      <a:schemeClr val="tx1"/>
                    </a:solidFill>
                  </a:rPr>
                  <a:t>/</a:t>
                </a:r>
                <a:r>
                  <a:rPr lang="el-GR" sz="1000" b="1" baseline="-25000">
                    <a:solidFill>
                      <a:schemeClr val="tx1"/>
                    </a:solidFill>
                  </a:rPr>
                  <a:t>Δ</a:t>
                </a:r>
                <a:r>
                  <a:rPr lang="es-ES" sz="1000" b="1" baseline="-25000">
                    <a:solidFill>
                      <a:schemeClr val="tx1"/>
                    </a:solidFill>
                  </a:rPr>
                  <a:t>v</a:t>
                </a:r>
                <a:endParaRPr lang="es-MX" sz="1000" b="1" baseline="-2500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2.6578078651859397E-3"/>
              <c:y val="0.433136985536382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51074767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67083333333334"/>
          <c:y val="3.8958662285990146E-2"/>
          <c:w val="0.85336111111111113"/>
          <c:h val="0.86021712179594578"/>
        </c:manualLayout>
      </c:layout>
      <c:scatterChart>
        <c:scatterStyle val="lineMarker"/>
        <c:varyColors val="0"/>
        <c:ser>
          <c:idx val="0"/>
          <c:order val="0"/>
          <c:tx>
            <c:strRef>
              <c:f>'Razón de cambio'!$H$29:$I$29</c:f>
              <c:strCache>
                <c:ptCount val="1"/>
                <c:pt idx="0">
                  <c:v>Segunda "derivada"</c:v>
                </c:pt>
              </c:strCache>
            </c:strRef>
          </c:tx>
          <c:spPr>
            <a:ln w="2540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4">
                  <a:lumMod val="7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'Razón de cambio'!$H$31:$H$231</c:f>
              <c:numCache>
                <c:formatCode>0.00</c:formatCode>
                <c:ptCount val="201"/>
              </c:numCache>
            </c:numRef>
          </c:xVal>
          <c:yVal>
            <c:numRef>
              <c:f>'Razón de cambio'!$I$31:$I$231</c:f>
              <c:numCache>
                <c:formatCode>0.00E+00</c:formatCode>
                <c:ptCount val="20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6C-5A46-B983-D0F7B94D8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074767"/>
        <c:axId val="350916991"/>
      </c:scatterChart>
      <c:valAx>
        <c:axId val="351074767"/>
        <c:scaling>
          <c:orientation val="minMax"/>
          <c:max val="2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1000" b="1">
                    <a:solidFill>
                      <a:schemeClr val="tx1"/>
                    </a:solidFill>
                  </a:rPr>
                  <a:t>v</a:t>
                </a:r>
                <a:r>
                  <a:rPr lang="es-MX" sz="1000" b="1" baseline="-25000">
                    <a:solidFill>
                      <a:schemeClr val="tx1"/>
                    </a:solidFill>
                  </a:rPr>
                  <a:t>prom</a:t>
                </a:r>
                <a:r>
                  <a:rPr lang="es-MX" sz="1000" b="1">
                    <a:solidFill>
                      <a:schemeClr val="tx1"/>
                    </a:solidFill>
                  </a:rPr>
                  <a:t> [mL]</a:t>
                </a:r>
              </a:p>
            </c:rich>
          </c:tx>
          <c:layout>
            <c:manualLayout>
              <c:xMode val="edge"/>
              <c:yMode val="edge"/>
              <c:x val="0.47598241577574296"/>
              <c:y val="0.956865136538783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0"/>
        <c:majorTickMark val="cross"/>
        <c:minorTickMark val="none"/>
        <c:tickLblPos val="low"/>
        <c:spPr>
          <a:solidFill>
            <a:schemeClr val="bg1"/>
          </a:solidFill>
          <a:ln w="9525" cap="flat" cmpd="sng" algn="ctr">
            <a:solidFill>
              <a:srgbClr val="D9D9D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50916991"/>
        <c:crosses val="autoZero"/>
        <c:crossBetween val="midCat"/>
        <c:majorUnit val="2.5"/>
        <c:minorUnit val="0.5"/>
      </c:valAx>
      <c:valAx>
        <c:axId val="35091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200" b="1" baseline="30000">
                    <a:solidFill>
                      <a:schemeClr val="tx1"/>
                    </a:solidFill>
                  </a:rPr>
                  <a:t>Δ</a:t>
                </a:r>
                <a:r>
                  <a:rPr lang="es-MX" sz="1200" b="1" baseline="30000">
                    <a:solidFill>
                      <a:schemeClr val="tx1"/>
                    </a:solidFill>
                  </a:rPr>
                  <a:t>pH²</a:t>
                </a:r>
                <a:r>
                  <a:rPr lang="es-MX" sz="1200" b="1">
                    <a:solidFill>
                      <a:schemeClr val="tx1"/>
                    </a:solidFill>
                  </a:rPr>
                  <a:t>/</a:t>
                </a:r>
                <a:r>
                  <a:rPr lang="el-GR" sz="1200" b="1" baseline="-25000">
                    <a:solidFill>
                      <a:schemeClr val="tx1"/>
                    </a:solidFill>
                  </a:rPr>
                  <a:t>Δ</a:t>
                </a:r>
                <a:r>
                  <a:rPr lang="es-ES" sz="1200" b="1" baseline="-25000">
                    <a:solidFill>
                      <a:schemeClr val="tx1"/>
                    </a:solidFill>
                  </a:rPr>
                  <a:t>v²</a:t>
                </a:r>
                <a:endParaRPr lang="es-MX" sz="1200" b="1" baseline="-2500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2.6578078651859397E-3"/>
              <c:y val="0.433136985536382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51074767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3595415242308"/>
          <c:y val="3.9052222222222224E-2"/>
          <c:w val="0.85835009048863864"/>
          <c:h val="0.75299555555555553"/>
        </c:manualLayout>
      </c:layout>
      <c:scatterChart>
        <c:scatterStyle val="lineMarker"/>
        <c:varyColors val="0"/>
        <c:ser>
          <c:idx val="4"/>
          <c:order val="0"/>
          <c:tx>
            <c:strRef>
              <c:f>'Razón de cambio'!$C$30</c:f>
              <c:strCache>
                <c:ptCount val="1"/>
                <c:pt idx="0">
                  <c:v>φ₀</c:v>
                </c:pt>
              </c:strCache>
            </c:strRef>
          </c:tx>
          <c:spPr>
            <a:ln w="19050" cap="flat" cmpd="sng" algn="ctr">
              <a:solidFill>
                <a:srgbClr val="C00000"/>
              </a:solidFill>
              <a:prstDash val="solid"/>
            </a:ln>
            <a:effectLst/>
          </c:spPr>
          <c:marker>
            <c:symbol val="none"/>
          </c:marker>
          <c:xVal>
            <c:numRef>
              <c:f>'Razón de cambio'!$B$31:$B$231</c:f>
              <c:numCache>
                <c:formatCode>0.00</c:formatCode>
                <c:ptCount val="201"/>
              </c:numCache>
            </c:numRef>
          </c:xVal>
          <c:yVal>
            <c:numRef>
              <c:f>'Razón de cambio'!$C$31:$C$231</c:f>
              <c:numCache>
                <c:formatCode>0.00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0D-164B-9F67-3F60DE4C2C7F}"/>
            </c:ext>
          </c:extLst>
        </c:ser>
        <c:ser>
          <c:idx val="6"/>
          <c:order val="1"/>
          <c:tx>
            <c:strRef>
              <c:f>'Razón de cambio'!$D$30</c:f>
              <c:strCache>
                <c:ptCount val="1"/>
                <c:pt idx="0">
                  <c:v>φ₁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xVal>
            <c:numRef>
              <c:f>'Razón de cambio'!$B$31:$B$231</c:f>
              <c:numCache>
                <c:formatCode>0.00</c:formatCode>
                <c:ptCount val="201"/>
              </c:numCache>
            </c:numRef>
          </c:xVal>
          <c:yVal>
            <c:numRef>
              <c:f>'Razón de cambio'!$D$31:$D$231</c:f>
              <c:numCache>
                <c:formatCode>0.00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0D-164B-9F67-3F60DE4C2C7F}"/>
            </c:ext>
          </c:extLst>
        </c:ser>
        <c:ser>
          <c:idx val="0"/>
          <c:order val="2"/>
          <c:tx>
            <c:strRef>
              <c:f>'Razón de cambio'!$E$30</c:f>
              <c:strCache>
                <c:ptCount val="1"/>
                <c:pt idx="0">
                  <c:v>φ2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'Razón de cambio'!$B$31:$B$231</c:f>
              <c:numCache>
                <c:formatCode>0.00</c:formatCode>
                <c:ptCount val="201"/>
              </c:numCache>
            </c:numRef>
          </c:xVal>
          <c:yVal>
            <c:numRef>
              <c:f>'Razón de cambio'!$E$31:$E$231</c:f>
              <c:numCache>
                <c:formatCode>0.00</c:formatCode>
                <c:ptCount val="20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26-EE4E-BE24-0F8533B49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  <c:max val="14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>
                    <a:latin typeface="+mn-lt"/>
                  </a:rPr>
                  <a:t>pH</a:t>
                </a:r>
              </a:p>
            </c:rich>
          </c:tx>
          <c:layout>
            <c:manualLayout>
              <c:xMode val="edge"/>
              <c:yMode val="edge"/>
              <c:x val="0.51148392857142855"/>
              <c:y val="0.8671363888888888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  <c:majorUnit val="0.5"/>
      </c:valAx>
      <c:valAx>
        <c:axId val="-1425063680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+mn-lt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φ</a:t>
                </a:r>
              </a:p>
            </c:rich>
          </c:tx>
          <c:layout>
            <c:manualLayout>
              <c:xMode val="edge"/>
              <c:yMode val="edge"/>
              <c:x val="2.5087137207587644E-3"/>
              <c:y val="0.39412320261437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7072"/>
        <c:crosses val="autoZero"/>
        <c:crossBetween val="midCat"/>
        <c:majorUnit val="0.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3595415242308"/>
          <c:y val="5.8750686687419888E-2"/>
          <c:w val="0.85835009048863864"/>
          <c:h val="0.78731779893792331"/>
        </c:manualLayout>
      </c:layout>
      <c:scatterChart>
        <c:scatterStyle val="lineMarker"/>
        <c:varyColors val="0"/>
        <c:ser>
          <c:idx val="4"/>
          <c:order val="0"/>
          <c:tx>
            <c:strRef>
              <c:f>'Razón de cambio'!$A$29:$B$29</c:f>
              <c:strCache>
                <c:ptCount val="1"/>
                <c:pt idx="0">
                  <c:v>Datos experimentales</c:v>
                </c:pt>
              </c:strCache>
            </c:strRef>
          </c:tx>
          <c:spPr>
            <a:ln>
              <a:solidFill>
                <a:srgbClr val="D8D5F8"/>
              </a:solidFill>
            </a:ln>
          </c:spPr>
          <c:marker>
            <c:symbol val="circle"/>
            <c:size val="4"/>
            <c:spPr>
              <a:solidFill>
                <a:srgbClr val="7030A0"/>
              </a:solidFill>
              <a:ln>
                <a:noFill/>
              </a:ln>
            </c:spPr>
          </c:marker>
          <c:xVal>
            <c:numRef>
              <c:f>'Razón de cambio'!$A$31:$A$231</c:f>
              <c:numCache>
                <c:formatCode>0.00</c:formatCode>
                <c:ptCount val="201"/>
              </c:numCache>
            </c:numRef>
          </c:xVal>
          <c:yVal>
            <c:numRef>
              <c:f>'Razón de cambio'!$B$31:$B$231</c:f>
              <c:numCache>
                <c:formatCode>0.00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17-8C4B-8CE6-52AC29EE01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  <c:max val="20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>
                    <a:latin typeface="+mn-lt"/>
                  </a:rPr>
                  <a:t>v</a:t>
                </a:r>
                <a:r>
                  <a:rPr lang="es-MX" sz="1000" b="1" baseline="-25000">
                    <a:latin typeface="+mn-lt"/>
                  </a:rPr>
                  <a:t>agregado</a:t>
                </a:r>
                <a:r>
                  <a:rPr lang="es-MX" sz="1000" b="1" baseline="0">
                    <a:latin typeface="+mn-lt"/>
                  </a:rPr>
                  <a:t> [mL]</a:t>
                </a:r>
                <a:endParaRPr lang="es-MX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0.47543273984913598"/>
              <c:y val="0.9298777696392602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  <c:majorUnit val="0.5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pH</a:t>
                </a:r>
              </a:p>
            </c:rich>
          </c:tx>
          <c:layout>
            <c:manualLayout>
              <c:xMode val="edge"/>
              <c:yMode val="edge"/>
              <c:x val="2.5087137207587644E-3"/>
              <c:y val="0.39412320261437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7072"/>
        <c:crosses val="autoZero"/>
        <c:crossBetween val="midCat"/>
        <c:majorUnit val="0.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086855861897894"/>
          <c:y val="5.8750686687419888E-2"/>
          <c:w val="0.78731029460034385"/>
          <c:h val="0.78731779893792331"/>
        </c:manualLayout>
      </c:layout>
      <c:scatterChart>
        <c:scatterStyle val="lineMarker"/>
        <c:varyColors val="0"/>
        <c:ser>
          <c:idx val="4"/>
          <c:order val="0"/>
          <c:tx>
            <c:strRef>
              <c:f>'Gunnar-Gran'!$A$29:$B$29</c:f>
              <c:strCache>
                <c:ptCount val="1"/>
                <c:pt idx="0">
                  <c:v>Datos experimentales</c:v>
                </c:pt>
              </c:strCache>
            </c:strRef>
          </c:tx>
          <c:spPr>
            <a:ln>
              <a:solidFill>
                <a:srgbClr val="D8D5F8"/>
              </a:solidFill>
            </a:ln>
          </c:spPr>
          <c:marker>
            <c:symbol val="circle"/>
            <c:size val="4"/>
            <c:spPr>
              <a:solidFill>
                <a:srgbClr val="7030A0"/>
              </a:solidFill>
              <a:ln>
                <a:noFill/>
              </a:ln>
            </c:spPr>
          </c:marker>
          <c:xVal>
            <c:numRef>
              <c:f>'Gunnar-Gran'!$A$31:$A$231</c:f>
              <c:numCache>
                <c:formatCode>0.00</c:formatCode>
                <c:ptCount val="201"/>
              </c:numCache>
            </c:numRef>
          </c:xVal>
          <c:yVal>
            <c:numRef>
              <c:f>'Gunnar-Gran'!$B$31:$B$231</c:f>
              <c:numCache>
                <c:formatCode>0.00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14-2441-8685-7BAA56AF8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  <c:max val="20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>
                    <a:latin typeface="+mn-lt"/>
                  </a:rPr>
                  <a:t>v</a:t>
                </a:r>
                <a:r>
                  <a:rPr lang="es-MX" sz="1000" b="1" baseline="-25000">
                    <a:latin typeface="+mn-lt"/>
                  </a:rPr>
                  <a:t>agregado</a:t>
                </a:r>
                <a:r>
                  <a:rPr lang="es-MX" sz="1000" b="1" baseline="0">
                    <a:latin typeface="+mn-lt"/>
                  </a:rPr>
                  <a:t> [mL]</a:t>
                </a:r>
                <a:endParaRPr lang="es-MX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0.47543273984913598"/>
              <c:y val="0.9298777696392602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  <c:majorUnit val="2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pH</a:t>
                </a:r>
              </a:p>
            </c:rich>
          </c:tx>
          <c:layout>
            <c:manualLayout>
              <c:xMode val="edge"/>
              <c:yMode val="edge"/>
              <c:x val="2.5087137207587644E-3"/>
              <c:y val="0.39412320261437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7072"/>
        <c:crosses val="autoZero"/>
        <c:crossBetween val="midCat"/>
        <c:majorUnit val="0.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215227697649574"/>
          <c:y val="5.8750686687419888E-2"/>
          <c:w val="0.72245893429487162"/>
          <c:h val="0.78731779893792331"/>
        </c:manualLayout>
      </c:layout>
      <c:scatterChart>
        <c:scatterStyle val="lineMarker"/>
        <c:varyColors val="0"/>
        <c:ser>
          <c:idx val="4"/>
          <c:order val="0"/>
          <c:tx>
            <c:strRef>
              <c:f>'Gunnar-Gran'!$C$29:$D$29</c:f>
              <c:strCache>
                <c:ptCount val="1"/>
                <c:pt idx="0">
                  <c:v>Función G(V)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4"/>
            <c:spPr>
              <a:solidFill>
                <a:schemeClr val="accent4"/>
              </a:solidFill>
              <a:ln>
                <a:noFill/>
              </a:ln>
            </c:spPr>
          </c:marker>
          <c:trendline>
            <c:spPr>
              <a:ln w="12700">
                <a:prstDash val="dash"/>
              </a:ln>
            </c:spPr>
            <c:trendlineType val="linear"/>
            <c:dispRSqr val="1"/>
            <c:dispEq val="1"/>
            <c:trendlineLbl>
              <c:layout>
                <c:manualLayout>
                  <c:x val="-0.11796507936507937"/>
                  <c:y val="-0.16337277777777778"/>
                </c:manualLayout>
              </c:layout>
              <c:numFmt formatCode="General" sourceLinked="0"/>
              <c:spPr>
                <a:solidFill>
                  <a:schemeClr val="accent4">
                    <a:alpha val="50000"/>
                  </a:schemeClr>
                </a:solidFill>
              </c:spPr>
              <c:txPr>
                <a:bodyPr/>
                <a:lstStyle/>
                <a:p>
                  <a:pPr>
                    <a:defRPr>
                      <a:latin typeface="+mn-lt"/>
                    </a:defRPr>
                  </a:pPr>
                  <a:endParaRPr lang="es-MX"/>
                </a:p>
              </c:txPr>
            </c:trendlineLbl>
          </c:trendline>
          <c:xVal>
            <c:numRef>
              <c:f>'Gunnar-Gran'!$C$31:$C$231</c:f>
              <c:numCache>
                <c:formatCode>0.00E+00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 formatCode="0.00">
                  <c:v>0</c:v>
                </c:pt>
              </c:numCache>
            </c:numRef>
          </c:xVal>
          <c:yVal>
            <c:numRef>
              <c:f>'Gunnar-Gran'!$D$31:$D$231</c:f>
              <c:numCache>
                <c:formatCode>0.00E+00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06-0943-A282-1C63391EA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scatterChart>
        <c:scatterStyle val="lineMarker"/>
        <c:varyColors val="0"/>
        <c:ser>
          <c:idx val="0"/>
          <c:order val="1"/>
          <c:tx>
            <c:strRef>
              <c:f>'Gunnar-Gran'!$E$29:$F$29</c:f>
              <c:strCache>
                <c:ptCount val="1"/>
                <c:pt idx="0">
                  <c:v>Función H(V)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4"/>
            <c:spPr>
              <a:solidFill>
                <a:schemeClr val="accent1"/>
              </a:solidFill>
              <a:ln>
                <a:noFill/>
              </a:ln>
            </c:spPr>
          </c:marker>
          <c:trendline>
            <c:spPr>
              <a:ln w="12700">
                <a:prstDash val="dash"/>
              </a:ln>
            </c:spPr>
            <c:trendlineType val="linear"/>
            <c:dispRSqr val="1"/>
            <c:dispEq val="1"/>
            <c:trendlineLbl>
              <c:layout>
                <c:manualLayout>
                  <c:x val="-5.6728174603174605E-3"/>
                  <c:y val="0.50750277777777775"/>
                </c:manualLayout>
              </c:layout>
              <c:numFmt formatCode="General" sourceLinked="0"/>
              <c:spPr>
                <a:solidFill>
                  <a:schemeClr val="accent1">
                    <a:alpha val="50000"/>
                  </a:schemeClr>
                </a:solidFill>
              </c:spPr>
              <c:txPr>
                <a:bodyPr/>
                <a:lstStyle/>
                <a:p>
                  <a:pPr>
                    <a:defRPr>
                      <a:latin typeface="+mn-lt"/>
                    </a:defRPr>
                  </a:pPr>
                  <a:endParaRPr lang="es-MX"/>
                </a:p>
              </c:txPr>
            </c:trendlineLbl>
          </c:trendline>
          <c:xVal>
            <c:numRef>
              <c:f>'Gunnar-Gran'!$E$31:$E$231</c:f>
              <c:numCache>
                <c:formatCode>0.00E+00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xVal>
          <c:yVal>
            <c:numRef>
              <c:f>'Gunnar-Gran'!$F$31:$F$231</c:f>
              <c:numCache>
                <c:formatCode>0.00E+00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06-0943-A282-1C63391EA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160415"/>
        <c:axId val="149157967"/>
      </c:scatterChart>
      <c:valAx>
        <c:axId val="-1425067072"/>
        <c:scaling>
          <c:orientation val="minMax"/>
          <c:max val="2.0000000000000004E-2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>
                    <a:latin typeface="+mn-lt"/>
                  </a:rPr>
                  <a:t>v</a:t>
                </a:r>
                <a:r>
                  <a:rPr lang="es-MX" sz="1000" b="1" baseline="-25000">
                    <a:latin typeface="+mn-lt"/>
                  </a:rPr>
                  <a:t>agregado</a:t>
                </a:r>
                <a:r>
                  <a:rPr lang="es-MX" sz="1000" b="1" baseline="0">
                    <a:latin typeface="+mn-lt"/>
                  </a:rPr>
                  <a:t> [mL]</a:t>
                </a:r>
                <a:endParaRPr lang="es-MX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0.47543273984913598"/>
              <c:y val="0.9298777696392602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  <c:majorUnit val="1.0000000000000002E-3"/>
      </c:valAx>
      <c:valAx>
        <c:axId val="-142506368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G(v)</a:t>
                </a:r>
              </a:p>
            </c:rich>
          </c:tx>
          <c:layout>
            <c:manualLayout>
              <c:xMode val="edge"/>
              <c:yMode val="edge"/>
              <c:x val="2.5087137207587644E-3"/>
              <c:y val="0.39412320261437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E+0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7072"/>
        <c:crosses val="autoZero"/>
        <c:crossBetween val="midCat"/>
        <c:majorUnit val="5.0000000000000001E-9"/>
      </c:valAx>
      <c:valAx>
        <c:axId val="149157967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s-MX" sz="1000" b="1">
                    <a:latin typeface="+mn-lt"/>
                  </a:rPr>
                  <a:t>H(v)</a:t>
                </a:r>
              </a:p>
            </c:rich>
          </c:tx>
          <c:overlay val="0"/>
        </c:title>
        <c:numFmt formatCode="0.00E+00" sourceLinked="1"/>
        <c:majorTickMark val="in"/>
        <c:minorTickMark val="none"/>
        <c:tickLblPos val="nextTo"/>
        <c:spPr>
          <a:ln/>
        </c:spPr>
        <c:txPr>
          <a:bodyPr/>
          <a:lstStyle/>
          <a:p>
            <a:pPr>
              <a:defRPr>
                <a:latin typeface="+mn-lt"/>
              </a:defRPr>
            </a:pPr>
            <a:endParaRPr lang="es-MX"/>
          </a:p>
        </c:txPr>
        <c:crossAx val="149160415"/>
        <c:crosses val="max"/>
        <c:crossBetween val="midCat"/>
        <c:majorUnit val="100000000000"/>
      </c:valAx>
      <c:valAx>
        <c:axId val="149160415"/>
        <c:scaling>
          <c:orientation val="minMax"/>
        </c:scaling>
        <c:delete val="1"/>
        <c:axPos val="b"/>
        <c:numFmt formatCode="0.00E+00" sourceLinked="1"/>
        <c:majorTickMark val="out"/>
        <c:minorTickMark val="none"/>
        <c:tickLblPos val="nextTo"/>
        <c:crossAx val="149157967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42704511784511784"/>
          <c:y val="0.11579212962962963"/>
          <c:w val="0.15817373737373738"/>
          <c:h val="0.1098972222222222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3595415242308"/>
          <c:y val="5.8750686687419888E-2"/>
          <c:w val="0.85835009048863864"/>
          <c:h val="0.78731779893792331"/>
        </c:manualLayout>
      </c:layout>
      <c:scatterChart>
        <c:scatterStyle val="lineMarker"/>
        <c:varyColors val="0"/>
        <c:ser>
          <c:idx val="4"/>
          <c:order val="0"/>
          <c:tx>
            <c:strRef>
              <c:f>'Mínimos cuadrados'!$A$33:$B$33</c:f>
              <c:strCache>
                <c:ptCount val="1"/>
                <c:pt idx="0">
                  <c:v>Datos experimentales</c:v>
                </c:pt>
              </c:strCache>
            </c:strRef>
          </c:tx>
          <c:spPr>
            <a:ln>
              <a:solidFill>
                <a:srgbClr val="D8D5F8"/>
              </a:solidFill>
            </a:ln>
          </c:spPr>
          <c:marker>
            <c:symbol val="circle"/>
            <c:size val="4"/>
            <c:spPr>
              <a:solidFill>
                <a:srgbClr val="7030A0"/>
              </a:solidFill>
              <a:ln>
                <a:noFill/>
              </a:ln>
            </c:spPr>
          </c:marker>
          <c:xVal>
            <c:numRef>
              <c:f>'Mínimos cuadrados'!$A$35:$A$235</c:f>
              <c:numCache>
                <c:formatCode>0.00</c:formatCode>
                <c:ptCount val="201"/>
              </c:numCache>
            </c:numRef>
          </c:xVal>
          <c:yVal>
            <c:numRef>
              <c:f>'Mínimos cuadrados'!$B$35:$B$235</c:f>
              <c:numCache>
                <c:formatCode>0.00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E9-194C-91FE-94713A88B967}"/>
            </c:ext>
          </c:extLst>
        </c:ser>
        <c:ser>
          <c:idx val="0"/>
          <c:order val="1"/>
          <c:tx>
            <c:strRef>
              <c:f>'Mínimos cuadrados'!$F$33</c:f>
              <c:strCache>
                <c:ptCount val="1"/>
                <c:pt idx="0">
                  <c:v>Curva de valoración teórica</c:v>
                </c:pt>
              </c:strCache>
            </c:strRef>
          </c:tx>
          <c:spPr>
            <a:ln>
              <a:solidFill>
                <a:schemeClr val="accent2">
                  <a:lumMod val="20000"/>
                  <a:lumOff val="80000"/>
                </a:schemeClr>
              </a:solidFill>
            </a:ln>
          </c:spPr>
          <c:marker>
            <c:symbol val="diamond"/>
            <c:size val="6"/>
            <c:spPr>
              <a:ln>
                <a:noFill/>
              </a:ln>
            </c:spPr>
          </c:marker>
          <c:xVal>
            <c:numRef>
              <c:f>'Mínimos cuadrados'!$F$35:$F$235</c:f>
              <c:numCache>
                <c:formatCode>0.00</c:formatCode>
                <c:ptCount val="201"/>
              </c:numCache>
            </c:numRef>
          </c:xVal>
          <c:yVal>
            <c:numRef>
              <c:f>'Mínimos cuadrados'!$B$35:$B$235</c:f>
              <c:numCache>
                <c:formatCode>0.00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529-FE45-B8D3-293479EC2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  <c:max val="20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>
                    <a:latin typeface="+mn-lt"/>
                  </a:rPr>
                  <a:t>v</a:t>
                </a:r>
                <a:r>
                  <a:rPr lang="es-MX" sz="1000" b="1" baseline="-25000">
                    <a:latin typeface="+mn-lt"/>
                  </a:rPr>
                  <a:t>agregado</a:t>
                </a:r>
                <a:r>
                  <a:rPr lang="es-MX" sz="1000" b="1" baseline="0">
                    <a:latin typeface="+mn-lt"/>
                  </a:rPr>
                  <a:t> [mL]</a:t>
                </a:r>
                <a:endParaRPr lang="es-MX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0.47543273984913598"/>
              <c:y val="0.9298777696392602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  <c:majorUnit val="0.5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pH</a:t>
                </a:r>
              </a:p>
            </c:rich>
          </c:tx>
          <c:layout>
            <c:manualLayout>
              <c:xMode val="edge"/>
              <c:yMode val="edge"/>
              <c:x val="2.5087137207587644E-3"/>
              <c:y val="0.39412320261437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7072"/>
        <c:crosses val="autoZero"/>
        <c:crossBetween val="midCat"/>
        <c:majorUnit val="0.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341904761904763"/>
          <c:y val="0.69624555555555556"/>
          <c:w val="0.33033373015873013"/>
          <c:h val="0.11198111111111111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3595415242308"/>
          <c:y val="5.8750686687419888E-2"/>
          <c:w val="0.85835009048863864"/>
          <c:h val="0.78731779893792331"/>
        </c:manualLayout>
      </c:layout>
      <c:scatterChart>
        <c:scatterStyle val="lineMarker"/>
        <c:varyColors val="0"/>
        <c:ser>
          <c:idx val="4"/>
          <c:order val="0"/>
          <c:tx>
            <c:strRef>
              <c:f>'Mínimos cuadrados'!$A$33:$B$33</c:f>
              <c:strCache>
                <c:ptCount val="1"/>
                <c:pt idx="0">
                  <c:v>Datos experimentales</c:v>
                </c:pt>
              </c:strCache>
            </c:strRef>
          </c:tx>
          <c:spPr>
            <a:ln>
              <a:solidFill>
                <a:srgbClr val="F2D7F4"/>
              </a:solidFill>
            </a:ln>
          </c:spPr>
          <c:marker>
            <c:symbol val="circle"/>
            <c:size val="4"/>
            <c:spPr>
              <a:solidFill>
                <a:srgbClr val="C00000"/>
              </a:solidFill>
              <a:ln>
                <a:noFill/>
              </a:ln>
            </c:spPr>
          </c:marker>
          <c:xVal>
            <c:numRef>
              <c:f>'Mínimos cuadrados'!$A$35:$A$235</c:f>
              <c:numCache>
                <c:formatCode>0.00</c:formatCode>
                <c:ptCount val="201"/>
              </c:numCache>
            </c:numRef>
          </c:xVal>
          <c:yVal>
            <c:numRef>
              <c:f>'Mínimos cuadrados'!$G$35:$G$235</c:f>
              <c:numCache>
                <c:formatCode>0.00E+00</c:formatCode>
                <c:ptCount val="20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C6-7543-B9A8-729AACED8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  <c:max val="20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>
                    <a:latin typeface="+mn-lt"/>
                  </a:rPr>
                  <a:t>v</a:t>
                </a:r>
                <a:r>
                  <a:rPr lang="es-MX" sz="1000" b="1" baseline="-25000">
                    <a:latin typeface="+mn-lt"/>
                  </a:rPr>
                  <a:t>agregado</a:t>
                </a:r>
                <a:r>
                  <a:rPr lang="es-MX" sz="1000" b="1" baseline="0">
                    <a:latin typeface="+mn-lt"/>
                  </a:rPr>
                  <a:t> [mL]</a:t>
                </a:r>
                <a:endParaRPr lang="es-MX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0.47543273984913598"/>
              <c:y val="0.9298777696392602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  <c:majorUnit val="0.5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V teórico - V experimental</a:t>
                </a:r>
                <a:r>
                  <a:rPr lang="en-US" sz="1000" b="1" baseline="0">
                    <a:latin typeface="+mn-lt"/>
                  </a:rPr>
                  <a:t> [mL]</a:t>
                </a:r>
              </a:p>
            </c:rich>
          </c:tx>
          <c:layout>
            <c:manualLayout>
              <c:xMode val="edge"/>
              <c:yMode val="edge"/>
              <c:x val="1.3198989898989899E-2"/>
              <c:y val="0.2971092592592592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s-MX"/>
          </a:p>
        </c:txPr>
        <c:crossAx val="-1425067072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87419</xdr:colOff>
      <xdr:row>64</xdr:row>
      <xdr:rowOff>159637</xdr:rowOff>
    </xdr:from>
    <xdr:to>
      <xdr:col>15</xdr:col>
      <xdr:colOff>809419</xdr:colOff>
      <xdr:row>82</xdr:row>
      <xdr:rowOff>102037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85912</xdr:colOff>
      <xdr:row>83</xdr:row>
      <xdr:rowOff>130361</xdr:rowOff>
    </xdr:from>
    <xdr:to>
      <xdr:col>15</xdr:col>
      <xdr:colOff>807912</xdr:colOff>
      <xdr:row>101</xdr:row>
      <xdr:rowOff>72761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43705</xdr:colOff>
      <xdr:row>0</xdr:row>
      <xdr:rowOff>103104</xdr:rowOff>
    </xdr:from>
    <xdr:to>
      <xdr:col>0</xdr:col>
      <xdr:colOff>839305</xdr:colOff>
      <xdr:row>3</xdr:row>
      <xdr:rowOff>149404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705" y="103104"/>
          <a:ext cx="795600" cy="798140"/>
        </a:xfrm>
        <a:prstGeom prst="rect">
          <a:avLst/>
        </a:prstGeom>
      </xdr:spPr>
    </xdr:pic>
    <xdr:clientData/>
  </xdr:twoCellAnchor>
  <xdr:oneCellAnchor>
    <xdr:from>
      <xdr:col>0</xdr:col>
      <xdr:colOff>509694</xdr:colOff>
      <xdr:row>22</xdr:row>
      <xdr:rowOff>182880</xdr:rowOff>
    </xdr:from>
    <xdr:ext cx="2559740" cy="4083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509694" y="4665980"/>
              <a:ext cx="2559740" cy="4083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4.93−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7.68−2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509694" y="4665980"/>
              <a:ext cx="2559740" cy="4083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_0=1/(1+10^(4.93−𝑝𝐻)+10^(7.68−2𝑝𝐻) )</a:t>
              </a:r>
              <a:endParaRPr lang="es-MX" sz="1400"/>
            </a:p>
          </xdr:txBody>
        </xdr:sp>
      </mc:Fallback>
    </mc:AlternateContent>
    <xdr:clientData/>
  </xdr:oneCellAnchor>
  <xdr:twoCellAnchor>
    <xdr:from>
      <xdr:col>10</xdr:col>
      <xdr:colOff>99096</xdr:colOff>
      <xdr:row>29</xdr:row>
      <xdr:rowOff>24397</xdr:rowOff>
    </xdr:from>
    <xdr:to>
      <xdr:col>15</xdr:col>
      <xdr:colOff>821096</xdr:colOff>
      <xdr:row>45</xdr:row>
      <xdr:rowOff>68397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100789</xdr:colOff>
      <xdr:row>46</xdr:row>
      <xdr:rowOff>11654</xdr:rowOff>
    </xdr:from>
    <xdr:to>
      <xdr:col>15</xdr:col>
      <xdr:colOff>822789</xdr:colOff>
      <xdr:row>63</xdr:row>
      <xdr:rowOff>157254</xdr:rowOff>
    </xdr:to>
    <xdr:graphicFrame macro="">
      <xdr:nvGraphicFramePr>
        <xdr:cNvPr id="11" name="Chart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3</xdr:col>
      <xdr:colOff>618067</xdr:colOff>
      <xdr:row>22</xdr:row>
      <xdr:rowOff>186267</xdr:rowOff>
    </xdr:from>
    <xdr:ext cx="2555571" cy="4359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FBD19F62-AEE3-E043-A3C6-F96342EC6F23}"/>
                </a:ext>
              </a:extLst>
            </xdr:cNvPr>
            <xdr:cNvSpPr txBox="1"/>
          </xdr:nvSpPr>
          <xdr:spPr>
            <a:xfrm>
              <a:off x="3208867" y="4669367"/>
              <a:ext cx="2555571" cy="4359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4.93−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4.93−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7.68−2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FBD19F62-AEE3-E043-A3C6-F96342EC6F23}"/>
                </a:ext>
              </a:extLst>
            </xdr:cNvPr>
            <xdr:cNvSpPr txBox="1"/>
          </xdr:nvSpPr>
          <xdr:spPr>
            <a:xfrm>
              <a:off x="3208867" y="4669367"/>
              <a:ext cx="2555571" cy="4359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_1=10^(4.93−𝑝𝐻)/(1+10^(4.93−𝑝𝐻)+10^(7.68−2𝑝𝐻) )</a:t>
              </a:r>
              <a:endParaRPr lang="es-MX" sz="1400"/>
            </a:p>
          </xdr:txBody>
        </xdr:sp>
      </mc:Fallback>
    </mc:AlternateContent>
    <xdr:clientData/>
  </xdr:oneCellAnchor>
  <xdr:oneCellAnchor>
    <xdr:from>
      <xdr:col>6</xdr:col>
      <xdr:colOff>694266</xdr:colOff>
      <xdr:row>22</xdr:row>
      <xdr:rowOff>186267</xdr:rowOff>
    </xdr:from>
    <xdr:ext cx="2555571" cy="4359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EF329975-5359-4841-A729-9F1989FEF3FE}"/>
                </a:ext>
              </a:extLst>
            </xdr:cNvPr>
            <xdr:cNvSpPr txBox="1"/>
          </xdr:nvSpPr>
          <xdr:spPr>
            <a:xfrm>
              <a:off x="5875866" y="4669367"/>
              <a:ext cx="2555571" cy="4359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7.68−2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4.93−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7.68−2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EF329975-5359-4841-A729-9F1989FEF3FE}"/>
                </a:ext>
              </a:extLst>
            </xdr:cNvPr>
            <xdr:cNvSpPr txBox="1"/>
          </xdr:nvSpPr>
          <xdr:spPr>
            <a:xfrm>
              <a:off x="5875866" y="4669367"/>
              <a:ext cx="2555571" cy="4359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_1=10^(7.68−2𝑝𝐻)/(1+10^(4.93−𝑝𝐻)+10^(7.68−2𝑝𝐻) )</a:t>
              </a:r>
              <a:endParaRPr lang="es-MX" sz="1400"/>
            </a:p>
          </xdr:txBody>
        </xdr:sp>
      </mc:Fallback>
    </mc:AlternateContent>
    <xdr:clientData/>
  </xdr:oneCellAnchor>
  <xdr:oneCellAnchor>
    <xdr:from>
      <xdr:col>2</xdr:col>
      <xdr:colOff>80433</xdr:colOff>
      <xdr:row>18</xdr:row>
      <xdr:rowOff>63499</xdr:rowOff>
    </xdr:from>
    <xdr:ext cx="5872569" cy="38395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E49E804-9E61-1528-7633-D00C5E931805}"/>
                </a:ext>
              </a:extLst>
            </xdr:cNvPr>
            <xdr:cNvSpPr txBox="1"/>
          </xdr:nvSpPr>
          <xdr:spPr>
            <a:xfrm>
              <a:off x="1807633" y="4102099"/>
              <a:ext cx="5872569" cy="3839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𝑁𝑎𝑂𝐻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=0.2041 </m:t>
                    </m:r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𝑔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𝑃𝑃</m:t>
                        </m:r>
                      </m:sub>
                    </m:sSub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99.95 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𝑔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𝐾𝐻𝐵𝑓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100 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𝑔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𝑃𝑃</m:t>
                                </m:r>
                              </m:sub>
                            </m:sSub>
                          </m:den>
                        </m:f>
                      </m:e>
                    </m:d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𝐾𝐻𝐵𝑓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204.22 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𝑔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𝐾𝐻𝐵𝑓</m:t>
                                </m:r>
                              </m:sub>
                            </m:sSub>
                          </m:den>
                        </m:f>
                      </m:e>
                    </m:d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𝑁𝑎𝑂𝐻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𝐾𝐻𝐵𝑓</m:t>
                                </m:r>
                              </m:sub>
                            </m:sSub>
                          </m:den>
                        </m:f>
                      </m:e>
                    </m:d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9.45 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𝑑𝑖𝑠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 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𝑁𝑎𝑂𝐻</m:t>
                                </m:r>
                              </m:sub>
                            </m:sSub>
                          </m:den>
                        </m:f>
                      </m:e>
                    </m:d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1000 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𝑚𝐿</m:t>
                            </m:r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1.0 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s-ES" sz="1100" b="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E49E804-9E61-1528-7633-D00C5E931805}"/>
                </a:ext>
              </a:extLst>
            </xdr:cNvPr>
            <xdr:cNvSpPr txBox="1"/>
          </xdr:nvSpPr>
          <xdr:spPr>
            <a:xfrm>
              <a:off x="1807633" y="4102099"/>
              <a:ext cx="5872569" cy="3839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100" b="0" i="0">
                  <a:latin typeface="Cambria Math" panose="02040503050406030204" pitchFamily="18" charset="0"/>
                </a:rPr>
                <a:t>𝐶_𝑁𝑎𝑂𝐻=0.2041 𝑔_𝑃𝑃 ((99.95 𝑔_𝐾𝐻𝐵𝑓)/(100 𝑔_𝑃𝑃 ))((1 𝑚𝑜𝑙_𝐾𝐻𝐵𝑓)/〖204.22 𝑔〗_𝐾𝐻𝐵𝑓 )((1 𝑚𝑜𝑙_𝑁𝑎𝑂𝐻)/(1 𝑚𝑜𝑙_𝐾𝐻𝐵𝑓 ))(1/(9.45 𝑚𝐿_(𝑑𝑖𝑠 𝑁𝑎𝑂𝐻) ))((1000 𝑚𝐿)/(1.0 𝐿))</a:t>
              </a:r>
              <a:endParaRPr lang="es-ES" sz="1100" b="0"/>
            </a:p>
          </xdr:txBody>
        </xdr:sp>
      </mc:Fallback>
    </mc:AlternateContent>
    <xdr:clientData/>
  </xdr:oneCellAnchor>
  <xdr:twoCellAnchor>
    <xdr:from>
      <xdr:col>10</xdr:col>
      <xdr:colOff>88900</xdr:colOff>
      <xdr:row>1</xdr:row>
      <xdr:rowOff>215900</xdr:rowOff>
    </xdr:from>
    <xdr:to>
      <xdr:col>15</xdr:col>
      <xdr:colOff>69626</xdr:colOff>
      <xdr:row>17</xdr:row>
      <xdr:rowOff>36747</xdr:rowOff>
    </xdr:to>
    <xdr:grpSp>
      <xdr:nvGrpSpPr>
        <xdr:cNvPr id="12" name="Grupo 11">
          <a:extLst>
            <a:ext uri="{FF2B5EF4-FFF2-40B4-BE49-F238E27FC236}">
              <a16:creationId xmlns:a16="http://schemas.microsoft.com/office/drawing/2014/main" id="{82B08F68-C9D7-2444-8381-10402753E616}"/>
            </a:ext>
          </a:extLst>
        </xdr:cNvPr>
        <xdr:cNvGrpSpPr/>
      </xdr:nvGrpSpPr>
      <xdr:grpSpPr>
        <a:xfrm>
          <a:off x="8145780" y="520700"/>
          <a:ext cx="4298726" cy="3376847"/>
          <a:chOff x="8907975" y="537234"/>
          <a:chExt cx="4318000" cy="3372250"/>
        </a:xfrm>
      </xdr:grpSpPr>
      <xdr:sp macro="" textlink="">
        <xdr:nvSpPr>
          <xdr:cNvPr id="13" name="CuadroTexto 12">
            <a:extLst>
              <a:ext uri="{FF2B5EF4-FFF2-40B4-BE49-F238E27FC236}">
                <a16:creationId xmlns:a16="http://schemas.microsoft.com/office/drawing/2014/main" id="{932EA425-349C-FCDE-700C-CC93B96C1DA3}"/>
              </a:ext>
            </a:extLst>
          </xdr:cNvPr>
          <xdr:cNvSpPr txBox="1"/>
        </xdr:nvSpPr>
        <xdr:spPr>
          <a:xfrm>
            <a:off x="8907975" y="537234"/>
            <a:ext cx="4318000" cy="3372250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tIns="0" rIns="90000" bIns="0" rtlCol="0" anchor="ctr" anchorCtr="0">
            <a:noAutofit/>
          </a:bodyPr>
          <a:lstStyle/>
          <a:p>
            <a:r>
              <a:rPr lang="es-MX" sz="1200" b="1">
                <a:solidFill>
                  <a:srgbClr val="3F3F76"/>
                </a:solidFill>
              </a:rPr>
              <a:t>UNIVERSIDAD NACIONAL AUTÓNOMA DE MÉXICO</a:t>
            </a:r>
          </a:p>
          <a:p>
            <a:r>
              <a:rPr lang="es-MX" sz="1200">
                <a:solidFill>
                  <a:srgbClr val="3F3F76"/>
                </a:solidFill>
              </a:rPr>
              <a:t>Excepto donde se indique lo contrario esta obra está bajo una licencia Creative Commons Atribución No comercial, No derivada, 4.0 Internacional (CC BY NC ND 4.0 INTERNACIONAL).</a:t>
            </a:r>
          </a:p>
          <a:p>
            <a:r>
              <a:rPr lang="es-MX" sz="1200">
                <a:solidFill>
                  <a:srgbClr val="3F3F76"/>
                </a:solidFill>
              </a:rPr>
              <a:t> </a:t>
            </a:r>
          </a:p>
          <a:p>
            <a:r>
              <a:rPr lang="es-MX" sz="1200">
                <a:solidFill>
                  <a:srgbClr val="3F3F76"/>
                </a:solidFill>
              </a:rPr>
              <a:t>Entidad Editora:</a:t>
            </a:r>
          </a:p>
          <a:p>
            <a:r>
              <a:rPr lang="es-MX" sz="1200">
                <a:solidFill>
                  <a:srgbClr val="3F3F76"/>
                </a:solidFill>
              </a:rPr>
              <a:t>Facultad de Estudios Superiores Cuautitlán.</a:t>
            </a:r>
          </a:p>
          <a:p>
            <a:r>
              <a:rPr lang="es-MX" sz="1200">
                <a:solidFill>
                  <a:srgbClr val="3F3F76"/>
                </a:solidFill>
              </a:rPr>
              <a:t> </a:t>
            </a:r>
          </a:p>
          <a:p>
            <a:r>
              <a:rPr lang="es-MX" sz="1200">
                <a:solidFill>
                  <a:srgbClr val="3F3F76"/>
                </a:solidFill>
              </a:rPr>
              <a:t>Av. Universidad 3000, Universidad Nacional Autónoma de México, C.U., Delegación Coyoacán, C.P. 04510, Ciudad de México.</a:t>
            </a: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r>
              <a:rPr lang="es-MX" sz="1200">
                <a:solidFill>
                  <a:srgbClr val="3F3F76"/>
                </a:solidFill>
              </a:rPr>
              <a:t>Forma sugerida de citar:</a:t>
            </a:r>
          </a:p>
          <a:p>
            <a:r>
              <a:rPr lang="es-MX" sz="1200">
                <a:solidFill>
                  <a:srgbClr val="3F3F76"/>
                </a:solidFill>
              </a:rPr>
              <a:t>García Mendoza A., Ruvalcaba Juárez J. (03 de octubre de 2023). Estandarización de una disolución de NaOH [Hoja de cálculo de Excel®</a:t>
            </a:r>
            <a:r>
              <a:rPr lang="es-MX" sz="1200" baseline="0">
                <a:solidFill>
                  <a:srgbClr val="3F3F76"/>
                </a:solidFill>
              </a:rPr>
              <a:t>]</a:t>
            </a:r>
            <a:r>
              <a:rPr lang="es-MX" sz="1200">
                <a:solidFill>
                  <a:srgbClr val="3F3F76"/>
                </a:solidFill>
              </a:rPr>
              <a:t>. Facultad de Estudios Superiores Cuautitlán. UNAM.</a:t>
            </a:r>
          </a:p>
          <a:p>
            <a:endParaRPr lang="es-MX" sz="1200"/>
          </a:p>
        </xdr:txBody>
      </xdr:sp>
      <xdr:pic>
        <xdr:nvPicPr>
          <xdr:cNvPr id="14" name="Google Shape;69;p14">
            <a:extLst>
              <a:ext uri="{FF2B5EF4-FFF2-40B4-BE49-F238E27FC236}">
                <a16:creationId xmlns:a16="http://schemas.microsoft.com/office/drawing/2014/main" id="{C69BE761-A327-09DD-871C-0613E1BCC5F7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6">
            <a:alphaModFix/>
          </a:blip>
          <a:stretch>
            <a:fillRect/>
          </a:stretch>
        </xdr:blipFill>
        <xdr:spPr>
          <a:xfrm>
            <a:off x="10113607" y="2433432"/>
            <a:ext cx="1937911" cy="6728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0.02143</cdr:x>
      <cdr:y>0.88582</cdr:y>
    </cdr:from>
    <cdr:to>
      <cdr:x>0.77159</cdr:x>
      <cdr:y>0.97279</cdr:y>
    </cdr:to>
    <cdr:sp macro="" textlink="">
      <cdr:nvSpPr>
        <cdr:cNvPr id="5" name="17 CuadroTexto">
          <a:extLst xmlns:a="http://schemas.openxmlformats.org/drawingml/2006/main">
            <a:ext uri="{FF2B5EF4-FFF2-40B4-BE49-F238E27FC236}">
              <a16:creationId xmlns:a16="http://schemas.microsoft.com/office/drawing/2014/main" id="{2DC847F2-FBDD-401C-A019-76B5723A66D9}"/>
            </a:ext>
          </a:extLst>
        </cdr:cNvPr>
        <cdr:cNvSpPr txBox="1"/>
      </cdr:nvSpPr>
      <cdr:spPr>
        <a:xfrm xmlns:a="http://schemas.openxmlformats.org/drawingml/2006/main">
          <a:off x="127906" y="2710603"/>
          <a:ext cx="4476630" cy="2661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 b="1">
              <a:solidFill>
                <a:srgbClr val="C00000"/>
              </a:solidFill>
              <a:latin typeface="+mn-lt"/>
            </a:rPr>
            <a:t>φ</a:t>
          </a:r>
          <a:r>
            <a:rPr lang="es-MX" sz="1400" b="1" baseline="0">
              <a:solidFill>
                <a:srgbClr val="C00000"/>
              </a:solidFill>
              <a:latin typeface="+mn-lt"/>
            </a:rPr>
            <a:t> Bf</a:t>
          </a:r>
          <a:r>
            <a:rPr lang="es-MX" sz="1400" b="1" baseline="30000">
              <a:solidFill>
                <a:srgbClr val="C00000"/>
              </a:solidFill>
              <a:latin typeface="+mn-lt"/>
            </a:rPr>
            <a:t>2-</a:t>
          </a:r>
          <a:r>
            <a:rPr lang="es-MX" sz="1400" b="1" baseline="0">
              <a:solidFill>
                <a:sysClr val="windowText" lastClr="000000"/>
              </a:solidFill>
              <a:latin typeface="+mn-lt"/>
            </a:rPr>
            <a:t>  </a:t>
          </a:r>
          <a:r>
            <a:rPr lang="es-MX" sz="1400" b="1" baseline="30000">
              <a:solidFill>
                <a:sysClr val="windowText" lastClr="000000"/>
              </a:solidFill>
              <a:latin typeface="+mn-lt"/>
            </a:rPr>
            <a:t> </a:t>
          </a:r>
          <a:r>
            <a:rPr lang="es-MX" sz="1400" b="1" baseline="0">
              <a:solidFill>
                <a:sysClr val="windowText" lastClr="000000"/>
              </a:solidFill>
              <a:latin typeface="+mn-lt"/>
            </a:rPr>
            <a:t>    </a:t>
          </a:r>
          <a:r>
            <a:rPr lang="es-MX" sz="1400" b="1">
              <a:solidFill>
                <a:schemeClr val="accent4"/>
              </a:solidFill>
              <a:latin typeface="+mn-lt"/>
            </a:rPr>
            <a:t>φ</a:t>
          </a:r>
          <a:r>
            <a:rPr lang="es-MX" sz="1400" b="1" baseline="0">
              <a:solidFill>
                <a:schemeClr val="accent4"/>
              </a:solidFill>
              <a:latin typeface="+mn-lt"/>
            </a:rPr>
            <a:t> HBf</a:t>
          </a:r>
          <a:r>
            <a:rPr lang="es-MX" sz="1400" b="1" baseline="30000">
              <a:solidFill>
                <a:schemeClr val="accent4"/>
              </a:solidFill>
              <a:latin typeface="+mn-lt"/>
            </a:rPr>
            <a:t>-</a:t>
          </a:r>
          <a:r>
            <a:rPr lang="es-MX" sz="1400" b="1" baseline="0">
              <a:solidFill>
                <a:sysClr val="windowText" lastClr="000000"/>
              </a:solidFill>
              <a:latin typeface="+mn-lt"/>
            </a:rPr>
            <a:t>       </a:t>
          </a:r>
          <a:r>
            <a:rPr lang="es-MX" sz="1400" b="1">
              <a:solidFill>
                <a:schemeClr val="accent6"/>
              </a:solidFill>
              <a:latin typeface="+mn-lt"/>
            </a:rPr>
            <a:t>φ</a:t>
          </a:r>
          <a:r>
            <a:rPr lang="es-MX" sz="1400" b="1" baseline="0">
              <a:solidFill>
                <a:schemeClr val="accent1"/>
              </a:solidFill>
              <a:latin typeface="+mn-lt"/>
            </a:rPr>
            <a:t> </a:t>
          </a:r>
          <a:r>
            <a:rPr lang="es-MX" sz="1400" b="1" baseline="0">
              <a:solidFill>
                <a:schemeClr val="accent6"/>
              </a:solidFill>
              <a:latin typeface="+mn-lt"/>
            </a:rPr>
            <a:t>H</a:t>
          </a:r>
          <a:r>
            <a:rPr lang="es-MX" sz="1400" b="1" baseline="-25000">
              <a:solidFill>
                <a:schemeClr val="accent6"/>
              </a:solidFill>
              <a:latin typeface="+mn-lt"/>
            </a:rPr>
            <a:t>2</a:t>
          </a:r>
          <a:r>
            <a:rPr lang="es-MX" sz="1400" b="1" baseline="0">
              <a:solidFill>
                <a:schemeClr val="accent6"/>
              </a:solidFill>
              <a:latin typeface="+mn-lt"/>
            </a:rPr>
            <a:t>Bf</a:t>
          </a:r>
          <a:endParaRPr lang="es-MX" sz="1400" b="1" baseline="-25000">
            <a:solidFill>
              <a:schemeClr val="accent6"/>
            </a:solidFill>
            <a:latin typeface="+mn-lt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321754</xdr:colOff>
      <xdr:row>29</xdr:row>
      <xdr:rowOff>62665</xdr:rowOff>
    </xdr:from>
    <xdr:to>
      <xdr:col>9</xdr:col>
      <xdr:colOff>141111</xdr:colOff>
      <xdr:row>46</xdr:row>
      <xdr:rowOff>17295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126697</xdr:colOff>
      <xdr:row>29</xdr:row>
      <xdr:rowOff>61451</xdr:rowOff>
    </xdr:from>
    <xdr:to>
      <xdr:col>15</xdr:col>
      <xdr:colOff>16141</xdr:colOff>
      <xdr:row>46</xdr:row>
      <xdr:rowOff>16081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759417</xdr:colOff>
      <xdr:row>20</xdr:row>
      <xdr:rowOff>58333</xdr:rowOff>
    </xdr:from>
    <xdr:ext cx="2996782" cy="4413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1623017" y="5869853"/>
              <a:ext cx="2996782" cy="4413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400" b="0" i="1">
                        <a:latin typeface="Cambria Math" panose="02040503050406030204" pitchFamily="18" charset="0"/>
                      </a:rPr>
                      <m:t>𝐺</m:t>
                    </m:r>
                    <m:d>
                      <m:d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10</m:t>
                        </m:r>
                      </m:e>
                      <m: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𝑝𝐻</m:t>
                        </m:r>
                      </m:sup>
                    </m:sSup>
                    <m:d>
                      <m:d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0</m:t>
                            </m:r>
                          </m:sub>
                        </m:sSub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0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𝑁𝑎𝑂𝐻</m:t>
                            </m:r>
                          </m:sub>
                        </m:sSub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𝑣</m:t>
                    </m:r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1623017" y="5869853"/>
              <a:ext cx="2996782" cy="4413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400" b="0" i="0">
                  <a:latin typeface="Cambria Math" panose="02040503050406030204" pitchFamily="18" charset="0"/>
                </a:rPr>
                <a:t>𝐺(𝑣)=10^(−𝑝𝐻) (𝑣)=𝐾_𝑎1  (𝑉_0 𝐶_0)/𝐶_𝑁𝑎𝑂𝐻 −𝐾_𝑎1 𝑣</a:t>
              </a:r>
              <a:endParaRPr lang="es-MX" sz="1400"/>
            </a:p>
          </xdr:txBody>
        </xdr:sp>
      </mc:Fallback>
    </mc:AlternateContent>
    <xdr:clientData/>
  </xdr:oneCellAnchor>
  <xdr:oneCellAnchor>
    <xdr:from>
      <xdr:col>8</xdr:col>
      <xdr:colOff>539750</xdr:colOff>
      <xdr:row>20</xdr:row>
      <xdr:rowOff>31750</xdr:rowOff>
    </xdr:from>
    <xdr:ext cx="3433697" cy="4873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 txBox="1"/>
          </xdr:nvSpPr>
          <xdr:spPr>
            <a:xfrm>
              <a:off x="7448550" y="5810250"/>
              <a:ext cx="3433697" cy="487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400" b="0" i="1">
                        <a:latin typeface="Cambria Math" panose="02040503050406030204" pitchFamily="18" charset="0"/>
                      </a:rPr>
                      <m:t>𝐻</m:t>
                    </m:r>
                    <m:d>
                      <m:d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sSub>
                              <m:sSub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sSub>
                              <m:sSub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sSub>
                                  <m:sSubPr>
                                    <m:ctrlPr>
                                      <a:rPr lang="es-ES" sz="14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</a:rPr>
                                      <m:t>𝐻</m:t>
                                    </m:r>
                                  </m:e>
                                  <m:sub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b>
                                </m:s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𝑂</m:t>
                                </m:r>
                              </m:sub>
                            </m:sSub>
                          </m:e>
                        </m:d>
                      </m:num>
                      <m:den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𝑁𝑎𝑂𝐻</m:t>
                            </m:r>
                          </m:sub>
                        </m:sSub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−1</m:t>
                        </m:r>
                      </m:num>
                      <m:den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sub>
                        </m:sSub>
                      </m:den>
                    </m:f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0</m:t>
                            </m:r>
                          </m:sub>
                        </m:sSub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0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𝑁𝑎𝑂𝐻</m:t>
                            </m:r>
                          </m:sub>
                        </m:sSub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sub>
                        </m:sSub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𝑣</m:t>
                    </m:r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B6251C73-A3B1-4243-8211-B0948846AA21}"/>
                </a:ext>
              </a:extLst>
            </xdr:cNvPr>
            <xdr:cNvSpPr txBox="1"/>
          </xdr:nvSpPr>
          <xdr:spPr>
            <a:xfrm>
              <a:off x="7448550" y="5810250"/>
              <a:ext cx="3433697" cy="487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400" b="0" i="0">
                  <a:latin typeface="Cambria Math" panose="02040503050406030204" pitchFamily="18" charset="0"/>
                </a:rPr>
                <a:t>𝐻(𝑣)=((𝑣+𝑉_0+𝑉_(𝐻_2 𝑂) ))/(10^(−𝑝𝐻) 𝐶_𝑁𝑎𝑂𝐻 )=(−1)/𝐾_𝑤   (𝑉_0 𝐶_0)/𝐶_𝑁𝑎𝑂𝐻 +1/𝐾_𝑤  𝑣</a:t>
              </a:r>
              <a:endParaRPr lang="es-MX" sz="1400"/>
            </a:p>
          </xdr:txBody>
        </xdr:sp>
      </mc:Fallback>
    </mc:AlternateContent>
    <xdr:clientData/>
  </xdr:oneCellAnchor>
  <xdr:twoCellAnchor editAs="oneCell">
    <xdr:from>
      <xdr:col>0</xdr:col>
      <xdr:colOff>38100</xdr:colOff>
      <xdr:row>0</xdr:row>
      <xdr:rowOff>114300</xdr:rowOff>
    </xdr:from>
    <xdr:to>
      <xdr:col>0</xdr:col>
      <xdr:colOff>833700</xdr:colOff>
      <xdr:row>3</xdr:row>
      <xdr:rowOff>160600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D3E606E-E36E-0B4B-A696-288BAEB007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" y="114300"/>
          <a:ext cx="795600" cy="7956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1</xdr:row>
      <xdr:rowOff>141111</xdr:rowOff>
    </xdr:from>
    <xdr:to>
      <xdr:col>14</xdr:col>
      <xdr:colOff>6596</xdr:colOff>
      <xdr:row>17</xdr:row>
      <xdr:rowOff>58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F61C702C-9FBC-3B40-8662-3168BD09EF6E}"/>
            </a:ext>
          </a:extLst>
        </xdr:cNvPr>
        <xdr:cNvGrpSpPr/>
      </xdr:nvGrpSpPr>
      <xdr:grpSpPr>
        <a:xfrm>
          <a:off x="7772400" y="445911"/>
          <a:ext cx="4324596" cy="3414947"/>
          <a:chOff x="8907975" y="537234"/>
          <a:chExt cx="4318000" cy="3372250"/>
        </a:xfrm>
      </xdr:grpSpPr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C1848FB5-5AB3-9577-50D4-4706B37506DF}"/>
              </a:ext>
            </a:extLst>
          </xdr:cNvPr>
          <xdr:cNvSpPr txBox="1"/>
        </xdr:nvSpPr>
        <xdr:spPr>
          <a:xfrm>
            <a:off x="8907975" y="537234"/>
            <a:ext cx="4318000" cy="3372250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tIns="0" rIns="90000" bIns="0" rtlCol="0" anchor="ctr" anchorCtr="0">
            <a:noAutofit/>
          </a:bodyPr>
          <a:lstStyle/>
          <a:p>
            <a:r>
              <a:rPr lang="es-MX" sz="1200" b="1">
                <a:solidFill>
                  <a:srgbClr val="3F3F76"/>
                </a:solidFill>
              </a:rPr>
              <a:t>UNIVERSIDAD NACIONAL AUTÓNOMA DE MÉXICO</a:t>
            </a:r>
          </a:p>
          <a:p>
            <a:r>
              <a:rPr lang="es-MX" sz="1200">
                <a:solidFill>
                  <a:srgbClr val="3F3F76"/>
                </a:solidFill>
              </a:rPr>
              <a:t>Excepto donde se indique lo contrario esta obra está bajo una licencia Creative Commons Atribución No comercial, No derivada, 4.0 Internacional (CC BY NC ND 4.0 INTERNACIONAL).</a:t>
            </a:r>
          </a:p>
          <a:p>
            <a:r>
              <a:rPr lang="es-MX" sz="1200">
                <a:solidFill>
                  <a:srgbClr val="3F3F76"/>
                </a:solidFill>
              </a:rPr>
              <a:t> </a:t>
            </a:r>
          </a:p>
          <a:p>
            <a:r>
              <a:rPr lang="es-MX" sz="1200">
                <a:solidFill>
                  <a:srgbClr val="3F3F76"/>
                </a:solidFill>
              </a:rPr>
              <a:t>Entidad Editora:</a:t>
            </a:r>
          </a:p>
          <a:p>
            <a:r>
              <a:rPr lang="es-MX" sz="1200">
                <a:solidFill>
                  <a:srgbClr val="3F3F76"/>
                </a:solidFill>
              </a:rPr>
              <a:t>Facultad de Estudios Superiores Cuautitlán.</a:t>
            </a:r>
          </a:p>
          <a:p>
            <a:r>
              <a:rPr lang="es-MX" sz="1200">
                <a:solidFill>
                  <a:srgbClr val="3F3F76"/>
                </a:solidFill>
              </a:rPr>
              <a:t> </a:t>
            </a:r>
          </a:p>
          <a:p>
            <a:r>
              <a:rPr lang="es-MX" sz="1200">
                <a:solidFill>
                  <a:srgbClr val="3F3F76"/>
                </a:solidFill>
              </a:rPr>
              <a:t>Av. Universidad 3000, Universidad Nacional Autónoma de México, C.U., Delegación Coyoacán, C.P. 04510, Ciudad de México.</a:t>
            </a: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r>
              <a:rPr lang="es-MX" sz="1200">
                <a:solidFill>
                  <a:srgbClr val="3F3F76"/>
                </a:solidFill>
              </a:rPr>
              <a:t>Forma sugerida de citar:</a:t>
            </a:r>
          </a:p>
          <a:p>
            <a:r>
              <a:rPr lang="es-MX" sz="1200">
                <a:solidFill>
                  <a:srgbClr val="3F3F76"/>
                </a:solidFill>
              </a:rPr>
              <a:t>García Mendoza A., Ruvalcaba Juárez J. (03 de octubre de 2023). Estandarización de una disolución de NaOH [Hoja de cálculo de Excel®</a:t>
            </a:r>
            <a:r>
              <a:rPr lang="es-MX" sz="1200" baseline="0">
                <a:solidFill>
                  <a:srgbClr val="3F3F76"/>
                </a:solidFill>
              </a:rPr>
              <a:t>]</a:t>
            </a:r>
            <a:r>
              <a:rPr lang="es-MX" sz="1200">
                <a:solidFill>
                  <a:srgbClr val="3F3F76"/>
                </a:solidFill>
              </a:rPr>
              <a:t>. Facultad de Estudios Superiores Cuautitlán. UNAM.</a:t>
            </a:r>
          </a:p>
        </xdr:txBody>
      </xdr:sp>
      <xdr:pic>
        <xdr:nvPicPr>
          <xdr:cNvPr id="7" name="Google Shape;69;p14">
            <a:extLst>
              <a:ext uri="{FF2B5EF4-FFF2-40B4-BE49-F238E27FC236}">
                <a16:creationId xmlns:a16="http://schemas.microsoft.com/office/drawing/2014/main" id="{93618D2D-1A33-F5AC-28BE-AB40E46A71E9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4">
            <a:alphaModFix/>
          </a:blip>
          <a:stretch>
            <a:fillRect/>
          </a:stretch>
        </xdr:blipFill>
        <xdr:spPr>
          <a:xfrm>
            <a:off x="10113607" y="2433432"/>
            <a:ext cx="1937911" cy="6728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42334</xdr:colOff>
      <xdr:row>0</xdr:row>
      <xdr:rowOff>74083</xdr:rowOff>
    </xdr:from>
    <xdr:to>
      <xdr:col>0</xdr:col>
      <xdr:colOff>837934</xdr:colOff>
      <xdr:row>3</xdr:row>
      <xdr:rowOff>118266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2ED28B2B-AE73-8E45-9143-7D87F7FE18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34" y="74083"/>
          <a:ext cx="795600" cy="795600"/>
        </a:xfrm>
        <a:prstGeom prst="rect">
          <a:avLst/>
        </a:prstGeom>
      </xdr:spPr>
    </xdr:pic>
    <xdr:clientData/>
  </xdr:twoCellAnchor>
  <xdr:oneCellAnchor>
    <xdr:from>
      <xdr:col>1</xdr:col>
      <xdr:colOff>502073</xdr:colOff>
      <xdr:row>27</xdr:row>
      <xdr:rowOff>0</xdr:rowOff>
    </xdr:from>
    <xdr:ext cx="4079771" cy="4830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85252804-BE95-054B-9962-DE95638A5112}"/>
                </a:ext>
              </a:extLst>
            </xdr:cNvPr>
            <xdr:cNvSpPr txBox="1"/>
          </xdr:nvSpPr>
          <xdr:spPr>
            <a:xfrm>
              <a:off x="1355513" y="6370320"/>
              <a:ext cx="4079771" cy="4830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4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  <m:sup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  <m:sSub>
                                  <m:sSubPr>
                                    <m:ctrlPr>
                                      <a:rPr lang="es-ES" sz="14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</a:rPr>
                                      <m:t>𝐾</m:t>
                                    </m:r>
                                  </m:e>
                                  <m:sub>
                                    <m:r>
                                      <a:rPr lang="es-ES" sz="1400" b="0" i="1">
                                        <a:latin typeface="Cambria Math" panose="02040503050406030204" pitchFamily="18" charset="0"/>
                                      </a:rPr>
                                      <m:t>𝑤</m:t>
                                    </m:r>
                                  </m:sub>
                                </m:s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𝑝𝐻</m:t>
                                </m:r>
                              </m:sup>
                            </m:s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  <m:sup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𝑝𝐻</m:t>
                                </m:r>
                              </m:sup>
                            </m:sSup>
                          </m:e>
                        </m:d>
                        <m:d>
                          <m:d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0</m:t>
                                </m:r>
                              </m:sub>
                            </m:sSub>
                          </m:e>
                        </m:d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0</m:t>
                            </m:r>
                          </m:sub>
                        </m:sSub>
                        <m:d>
                          <m:d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  <m:sSub>
                              <m:sSub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l-GR" sz="1400" b="0" i="1">
                                    <a:latin typeface="Cambria Math" panose="02040503050406030204" pitchFamily="18" charset="0"/>
                                  </a:rPr>
                                  <m:t>𝜑</m:t>
                                </m:r>
                              </m:e>
                              <m: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0</m:t>
                                </m:r>
                              </m:sub>
                            </m:s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sSub>
                              <m:sSub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l-GR" sz="1400" b="0" i="1">
                                    <a:latin typeface="Cambria Math" panose="02040503050406030204" pitchFamily="18" charset="0"/>
                                  </a:rPr>
                                  <m:t>𝜑</m:t>
                                </m:r>
                              </m:e>
                              <m: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</m:s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e>
                        </m:d>
                      </m:num>
                      <m:den>
                        <m:sSub>
                          <m:sSub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𝑁𝑎𝑂𝐻</m:t>
                            </m:r>
                          </m:sub>
                        </m:s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  <m:sSub>
                              <m:sSubPr>
                                <m:ctrlP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𝐾</m:t>
                                </m:r>
                              </m:e>
                              <m:sub>
                                <m:r>
                                  <a:rPr lang="es-ES" sz="1400" b="0" i="1">
                                    <a:latin typeface="Cambria Math" panose="02040503050406030204" pitchFamily="18" charset="0"/>
                                  </a:rPr>
                                  <m:t>𝑤</m:t>
                                </m:r>
                              </m:sub>
                            </m:sSub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85252804-BE95-054B-9962-DE95638A5112}"/>
                </a:ext>
              </a:extLst>
            </xdr:cNvPr>
            <xdr:cNvSpPr txBox="1"/>
          </xdr:nvSpPr>
          <xdr:spPr>
            <a:xfrm>
              <a:off x="1355513" y="6370320"/>
              <a:ext cx="4079771" cy="4830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400" b="0" i="0">
                  <a:latin typeface="Cambria Math" panose="02040503050406030204" pitchFamily="18" charset="0"/>
                </a:rPr>
                <a:t>𝑣=((10^(−𝑝𝐾_𝑤+𝑝𝐻)−10^(−𝑝𝐻) )(𝑉_0 )+𝑛_0 (2</a:t>
              </a:r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_0+</a:t>
              </a:r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_1−1))/(𝐶_𝑁𝑎𝑂𝐻+10^(−𝑝𝐻)−10^(−𝑝𝐾_𝑤+𝑝𝐻) )</a:t>
              </a:r>
              <a:endParaRPr lang="es-MX" sz="1400"/>
            </a:p>
          </xdr:txBody>
        </xdr:sp>
      </mc:Fallback>
    </mc:AlternateContent>
    <xdr:clientData/>
  </xdr:oneCellAnchor>
  <xdr:twoCellAnchor>
    <xdr:from>
      <xdr:col>9</xdr:col>
      <xdr:colOff>58843</xdr:colOff>
      <xdr:row>31</xdr:row>
      <xdr:rowOff>180460</xdr:rowOff>
    </xdr:from>
    <xdr:to>
      <xdr:col>14</xdr:col>
      <xdr:colOff>831643</xdr:colOff>
      <xdr:row>47</xdr:row>
      <xdr:rowOff>82220</xdr:rowOff>
    </xdr:to>
    <xdr:graphicFrame macro="">
      <xdr:nvGraphicFramePr>
        <xdr:cNvPr id="12" name="Chart 1">
          <a:extLst>
            <a:ext uri="{FF2B5EF4-FFF2-40B4-BE49-F238E27FC236}">
              <a16:creationId xmlns:a16="http://schemas.microsoft.com/office/drawing/2014/main" id="{1209D74A-60EA-A74A-B1C3-AFD3BFE47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58419</xdr:colOff>
      <xdr:row>48</xdr:row>
      <xdr:rowOff>115993</xdr:rowOff>
    </xdr:from>
    <xdr:to>
      <xdr:col>14</xdr:col>
      <xdr:colOff>831219</xdr:colOff>
      <xdr:row>66</xdr:row>
      <xdr:rowOff>58393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3806F5ED-09EB-6849-8401-B7DD16B5B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599440</xdr:colOff>
      <xdr:row>21</xdr:row>
      <xdr:rowOff>132080</xdr:rowOff>
    </xdr:from>
    <xdr:ext cx="2559740" cy="4083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4C84C7B-44BD-964E-935B-07672C8BCFE8}"/>
                </a:ext>
              </a:extLst>
            </xdr:cNvPr>
            <xdr:cNvSpPr txBox="1"/>
          </xdr:nvSpPr>
          <xdr:spPr>
            <a:xfrm>
              <a:off x="599440" y="5039360"/>
              <a:ext cx="2559740" cy="4083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4.93−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7.68−2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04C84C7B-44BD-964E-935B-07672C8BCFE8}"/>
                </a:ext>
              </a:extLst>
            </xdr:cNvPr>
            <xdr:cNvSpPr txBox="1"/>
          </xdr:nvSpPr>
          <xdr:spPr>
            <a:xfrm>
              <a:off x="599440" y="5039360"/>
              <a:ext cx="2559740" cy="4083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_0=1/(1+10^(4.93−𝑝𝐻)+10^(7.68−2𝑝𝐻) )</a:t>
              </a:r>
              <a:endParaRPr lang="es-MX" sz="1400"/>
            </a:p>
          </xdr:txBody>
        </xdr:sp>
      </mc:Fallback>
    </mc:AlternateContent>
    <xdr:clientData/>
  </xdr:oneCellAnchor>
  <xdr:oneCellAnchor>
    <xdr:from>
      <xdr:col>3</xdr:col>
      <xdr:colOff>789093</xdr:colOff>
      <xdr:row>22</xdr:row>
      <xdr:rowOff>44027</xdr:rowOff>
    </xdr:from>
    <xdr:ext cx="1565942" cy="2232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C5195F7A-05E5-4144-9E05-8472BAFF317F}"/>
                </a:ext>
              </a:extLst>
            </xdr:cNvPr>
            <xdr:cNvSpPr txBox="1"/>
          </xdr:nvSpPr>
          <xdr:spPr>
            <a:xfrm>
              <a:off x="3349413" y="5154507"/>
              <a:ext cx="1565942" cy="2232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d>
                      <m:d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4.93−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C5195F7A-05E5-4144-9E05-8472BAFF317F}"/>
                </a:ext>
              </a:extLst>
            </xdr:cNvPr>
            <xdr:cNvSpPr txBox="1"/>
          </xdr:nvSpPr>
          <xdr:spPr>
            <a:xfrm>
              <a:off x="3349413" y="5154507"/>
              <a:ext cx="1565942" cy="2232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_1=</a:t>
              </a:r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_0 (10^(4.93−𝑝𝐻) )</a:t>
              </a:r>
              <a:endParaRPr lang="es-MX" sz="1400"/>
            </a:p>
          </xdr:txBody>
        </xdr:sp>
      </mc:Fallback>
    </mc:AlternateContent>
    <xdr:clientData/>
  </xdr:oneCellAnchor>
  <xdr:oneCellAnchor>
    <xdr:from>
      <xdr:col>5</xdr:col>
      <xdr:colOff>784012</xdr:colOff>
      <xdr:row>22</xdr:row>
      <xdr:rowOff>44027</xdr:rowOff>
    </xdr:from>
    <xdr:ext cx="1645387" cy="2232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AC4AB844-10E7-1740-9AF5-533460CADB39}"/>
                </a:ext>
              </a:extLst>
            </xdr:cNvPr>
            <xdr:cNvSpPr txBox="1"/>
          </xdr:nvSpPr>
          <xdr:spPr>
            <a:xfrm>
              <a:off x="5051212" y="5154507"/>
              <a:ext cx="1645387" cy="2232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l-GR" sz="1400" b="0" i="1">
                            <a:latin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d>
                      <m:d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s-E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10</m:t>
                            </m:r>
                          </m:e>
                          <m:sup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7.68−2</m:t>
                            </m:r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𝑝𝐻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s-MX" sz="14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AC4AB844-10E7-1740-9AF5-533460CADB39}"/>
                </a:ext>
              </a:extLst>
            </xdr:cNvPr>
            <xdr:cNvSpPr txBox="1"/>
          </xdr:nvSpPr>
          <xdr:spPr>
            <a:xfrm>
              <a:off x="5051212" y="5154507"/>
              <a:ext cx="1645387" cy="2232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_1=</a:t>
              </a:r>
              <a:r>
                <a:rPr lang="el-GR" sz="1400" b="0" i="0">
                  <a:latin typeface="Cambria Math" panose="02040503050406030204" pitchFamily="18" charset="0"/>
                </a:rPr>
                <a:t>𝜑</a:t>
              </a:r>
              <a:r>
                <a:rPr lang="es-ES" sz="1400" b="0" i="0">
                  <a:latin typeface="Cambria Math" panose="02040503050406030204" pitchFamily="18" charset="0"/>
                </a:rPr>
                <a:t>_0 (10^(7.68−2𝑝𝐻) )</a:t>
              </a:r>
              <a:endParaRPr lang="es-MX" sz="1400"/>
            </a:p>
          </xdr:txBody>
        </xdr:sp>
      </mc:Fallback>
    </mc:AlternateContent>
    <xdr:clientData/>
  </xdr:oneCellAnchor>
  <xdr:twoCellAnchor>
    <xdr:from>
      <xdr:col>9</xdr:col>
      <xdr:colOff>284480</xdr:colOff>
      <xdr:row>1</xdr:row>
      <xdr:rowOff>223520</xdr:rowOff>
    </xdr:from>
    <xdr:to>
      <xdr:col>14</xdr:col>
      <xdr:colOff>316006</xdr:colOff>
      <xdr:row>17</xdr:row>
      <xdr:rowOff>41827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CFF2150F-5636-B042-9E26-46890F68FBE6}"/>
            </a:ext>
          </a:extLst>
        </xdr:cNvPr>
        <xdr:cNvGrpSpPr/>
      </xdr:nvGrpSpPr>
      <xdr:grpSpPr>
        <a:xfrm>
          <a:off x="7376160" y="528320"/>
          <a:ext cx="4298726" cy="3364147"/>
          <a:chOff x="8907975" y="537234"/>
          <a:chExt cx="4318000" cy="3372250"/>
        </a:xfrm>
      </xdr:grpSpPr>
      <xdr:sp macro="" textlink="">
        <xdr:nvSpPr>
          <xdr:cNvPr id="9" name="CuadroTexto 8">
            <a:extLst>
              <a:ext uri="{FF2B5EF4-FFF2-40B4-BE49-F238E27FC236}">
                <a16:creationId xmlns:a16="http://schemas.microsoft.com/office/drawing/2014/main" id="{95FCCE58-52BA-AA32-AD48-4BBEE4F57767}"/>
              </a:ext>
            </a:extLst>
          </xdr:cNvPr>
          <xdr:cNvSpPr txBox="1"/>
        </xdr:nvSpPr>
        <xdr:spPr>
          <a:xfrm>
            <a:off x="8907975" y="537234"/>
            <a:ext cx="4318000" cy="3372250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tIns="0" rIns="90000" bIns="0" rtlCol="0" anchor="ctr" anchorCtr="0">
            <a:noAutofit/>
          </a:bodyPr>
          <a:lstStyle/>
          <a:p>
            <a:r>
              <a:rPr lang="es-MX" sz="1200" b="1">
                <a:solidFill>
                  <a:srgbClr val="3F3F76"/>
                </a:solidFill>
              </a:rPr>
              <a:t>UNIVERSIDAD NACIONAL AUTÓNOMA DE MÉXICO</a:t>
            </a:r>
          </a:p>
          <a:p>
            <a:r>
              <a:rPr lang="es-MX" sz="1200">
                <a:solidFill>
                  <a:srgbClr val="3F3F76"/>
                </a:solidFill>
              </a:rPr>
              <a:t>Excepto donde se indique lo contrario esta obra está bajo una licencia Creative Commons Atribución No comercial, No derivada, 4.0 Internacional (CC BY NC ND 4.0 INTERNACIONAL).</a:t>
            </a:r>
          </a:p>
          <a:p>
            <a:r>
              <a:rPr lang="es-MX" sz="1200">
                <a:solidFill>
                  <a:srgbClr val="3F3F76"/>
                </a:solidFill>
              </a:rPr>
              <a:t> </a:t>
            </a:r>
          </a:p>
          <a:p>
            <a:r>
              <a:rPr lang="es-MX" sz="1200">
                <a:solidFill>
                  <a:srgbClr val="3F3F76"/>
                </a:solidFill>
              </a:rPr>
              <a:t>Entidad Editora:</a:t>
            </a:r>
          </a:p>
          <a:p>
            <a:r>
              <a:rPr lang="es-MX" sz="1200">
                <a:solidFill>
                  <a:srgbClr val="3F3F76"/>
                </a:solidFill>
              </a:rPr>
              <a:t>Facultad de Estudios Superiores Cuautitlán.</a:t>
            </a:r>
          </a:p>
          <a:p>
            <a:r>
              <a:rPr lang="es-MX" sz="1200">
                <a:solidFill>
                  <a:srgbClr val="3F3F76"/>
                </a:solidFill>
              </a:rPr>
              <a:t> </a:t>
            </a:r>
          </a:p>
          <a:p>
            <a:r>
              <a:rPr lang="es-MX" sz="1200">
                <a:solidFill>
                  <a:srgbClr val="3F3F76"/>
                </a:solidFill>
              </a:rPr>
              <a:t>Av. Universidad 3000, Universidad Nacional Autónoma de México, C.U., Delegación Coyoacán, C.P. 04510, Ciudad de México.</a:t>
            </a: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endParaRPr lang="es-MX" sz="1200">
              <a:solidFill>
                <a:srgbClr val="3F3F76"/>
              </a:solidFill>
            </a:endParaRPr>
          </a:p>
          <a:p>
            <a:r>
              <a:rPr lang="es-MX" sz="1200">
                <a:solidFill>
                  <a:srgbClr val="3F3F76"/>
                </a:solidFill>
              </a:rPr>
              <a:t>Forma sugerida de citar:</a:t>
            </a:r>
          </a:p>
          <a:p>
            <a:r>
              <a:rPr lang="es-MX" sz="1200">
                <a:solidFill>
                  <a:srgbClr val="3F3F76"/>
                </a:solidFill>
              </a:rPr>
              <a:t>García Mendoza A., Ruvalcaba Juárez J. (03 de octubre de 2023). Estandarización de una disolución de NaOH [Hoja de cálculo de Excel®</a:t>
            </a:r>
            <a:r>
              <a:rPr lang="es-MX" sz="1200" baseline="0">
                <a:solidFill>
                  <a:srgbClr val="3F3F76"/>
                </a:solidFill>
              </a:rPr>
              <a:t>]</a:t>
            </a:r>
            <a:r>
              <a:rPr lang="es-MX" sz="1200">
                <a:solidFill>
                  <a:srgbClr val="3F3F76"/>
                </a:solidFill>
              </a:rPr>
              <a:t>. Facultad de Estudios Superiores Cuautitlán. UNAM.</a:t>
            </a:r>
          </a:p>
          <a:p>
            <a:endParaRPr lang="es-MX" sz="1200"/>
          </a:p>
        </xdr:txBody>
      </xdr:sp>
      <xdr:pic>
        <xdr:nvPicPr>
          <xdr:cNvPr id="13" name="Google Shape;69;p14">
            <a:extLst>
              <a:ext uri="{FF2B5EF4-FFF2-40B4-BE49-F238E27FC236}">
                <a16:creationId xmlns:a16="http://schemas.microsoft.com/office/drawing/2014/main" id="{C465007E-F002-11BD-073C-3667C6AF6767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4">
            <a:alphaModFix/>
          </a:blip>
          <a:stretch>
            <a:fillRect/>
          </a:stretch>
        </xdr:blipFill>
        <xdr:spPr>
          <a:xfrm>
            <a:off x="10113607" y="2433432"/>
            <a:ext cx="1937911" cy="6728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C47032-BD9C-1C4E-B3DC-D2F85C06E8BB}" name="Tabla1" displayName="Tabla1" ref="A30:I231" totalsRowShown="0" headerRowDxfId="25">
  <autoFilter ref="A30:I231" xr:uid="{BEB103B0-6242-1545-B605-B98CD78B04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6BE622DA-1724-A748-A7FE-C880B70C8C73}" name="V  [mL]" dataDxfId="24" dataCellStyle="Entrada"/>
    <tableColumn id="2" xr3:uid="{62785066-46A4-7E4E-B38A-BE7AFE296503}" name="pH" dataDxfId="23" dataCellStyle="Entrada"/>
    <tableColumn id="3" xr3:uid="{8361CC41-9125-0C4B-A6B8-47133AC3BB0E}" name="φ₀" dataDxfId="22"/>
    <tableColumn id="4" xr3:uid="{CF7344E4-506F-1548-ADCE-C36C664567BF}" name="φ₁" dataDxfId="21"/>
    <tableColumn id="5" xr3:uid="{6FC0B78F-3520-A049-82D6-49FAE537DBE5}" name="φ2" dataDxfId="20"/>
    <tableColumn id="13" xr3:uid="{40C633C8-9D7B-F947-A5B3-F2C9047FD435}" name="vprom [mL]" dataDxfId="19"/>
    <tableColumn id="14" xr3:uid="{55B8B325-2CEC-A345-99E6-6A524BCE92B2}" name="ΔpH/Δv" dataDxfId="18"/>
    <tableColumn id="16" xr3:uid="{C2CD6D5B-34E1-1F49-8616-D98F34CD6190}" name="(vprom)prom [mL]" dataDxfId="17"/>
    <tableColumn id="15" xr3:uid="{CD96B1A8-FA5B-9F4A-941F-3872D1F04779}" name="ΔpH²/Δv²" dataDxfId="16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EDFA38-AA30-C44B-A74F-58E9C65B979F}" name="Tabla13" displayName="Tabla13" ref="A30:F231" totalsRowShown="0" headerRowDxfId="15">
  <autoFilter ref="A30:F231" xr:uid="{BEB103B0-6242-1545-B605-B98CD78B04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1371C1B-C916-BD47-B143-BA4771881226}" name="V  [mL]" dataDxfId="14" dataCellStyle="Entrada"/>
    <tableColumn id="2" xr3:uid="{53AC02D2-8B77-394E-82E9-E7A5BC02367D}" name="pH" dataDxfId="13" dataCellStyle="Entrada"/>
    <tableColumn id="13" xr3:uid="{1D5BE86D-D4B9-E642-817B-AD6E6E4B05A3}" name="V para G(v) [L]" dataDxfId="12">
      <calculatedColumnFormula>IF(AND(Tabla13[[#This Row],[V  '[mL']]]&gt;=$C$25,Tabla13[[#This Row],[V  '[mL']]]&lt;=$E$25),Tabla13[[#This Row],[V  '[mL']]]/1000,NA())</calculatedColumnFormula>
    </tableColumn>
    <tableColumn id="14" xr3:uid="{662CB017-4F1F-7C40-9766-37F6FA9B454C}" name="G(V)" dataDxfId="11">
      <calculatedColumnFormula>IF(AND(Tabla13[[#This Row],[V  '[mL']]]&gt;=$C$25,Tabla13[[#This Row],[V  '[mL']]]&lt;=$E$25),10^(-Tabla13[[#This Row],[pH]])*Tabla13[[#This Row],[V para G(v) '[L']]],NA())</calculatedColumnFormula>
    </tableColumn>
    <tableColumn id="16" xr3:uid="{47E87153-D77F-E84B-90ED-8A0C2701A6AE}" name="V para H(v) [L]" dataDxfId="10">
      <calculatedColumnFormula>IF(AND(Tabla13[[#This Row],[V  '[mL']]]&gt;=$J$25,Tabla13[[#This Row],[V  '[mL']]]&lt;=$L$25),Tabla13[[#This Row],[V  '[mL']]]/1000,NA())</calculatedColumnFormula>
    </tableColumn>
    <tableColumn id="15" xr3:uid="{49D572B2-5722-9348-97EE-2A26D6CFBE55}" name="H(V)" dataDxfId="9">
      <calculatedColumnFormula>IF(AND(Tabla13[[#This Row],[V  '[mL']]]&gt;=$J$25,Tabla13[[#This Row],[V  '[mL']]]&lt;=$L$25),10^(Tabla13[[#This Row],[pH]])*(Tabla13[[#This Row],[V para H(v) '[L']]]+$B$14/1000)/$B$17,NA())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0228AF2-1AD9-2D40-8BE8-0F6574C78AAF}" name="Tabla134" displayName="Tabla134" ref="A34:H235" totalsRowShown="0" headerRowDxfId="8">
  <autoFilter ref="A34:H235" xr:uid="{BEB103B0-6242-1545-B605-B98CD78B04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314678D8-1264-654B-AAB6-532612E67D7F}" name="V  [mL]" dataDxfId="7" dataCellStyle="Entrada"/>
    <tableColumn id="2" xr3:uid="{3602AFA3-F825-A443-A65D-29DF6265FE7E}" name="pH" dataDxfId="6" dataCellStyle="Entrada"/>
    <tableColumn id="7" xr3:uid="{BBE021D2-1EEC-9140-81D7-2725F1CD8018}" name="φ₀" dataDxfId="5">
      <calculatedColumnFormula>1/(1+10^($B$9-Tabla134[[#This Row],[pH]])+10^($C$9-2*Tabla134[[#This Row],[pH]]))</calculatedColumnFormula>
    </tableColumn>
    <tableColumn id="8" xr3:uid="{4AD94047-5A7C-EA42-B99C-B149966815F6}" name="φ₁" dataDxfId="4">
      <calculatedColumnFormula>(10^($B$9-Tabla134[[#This Row],[pH]]))*Tabla134[[#This Row],[φ₀]]</calculatedColumnFormula>
    </tableColumn>
    <tableColumn id="3" xr3:uid="{A4A4754D-1565-A048-93A4-09E651A056D4}" name="φ2" dataDxfId="3">
      <calculatedColumnFormula>Tabla134[[#This Row],[φ₀]]*(10^($C$9-2*Tabla134[[#This Row],[pH]]))</calculatedColumnFormula>
    </tableColumn>
    <tableColumn id="4" xr3:uid="{A86D3306-C26D-1D45-969D-1C6014D4B095}" name="Vag,teo [mL]" dataDxfId="2"/>
    <tableColumn id="5" xr3:uid="{BB595801-827E-A244-9DAF-2708ED1F237C}" name="(VTeo - Vexp) [L]" dataDxfId="1"/>
    <tableColumn id="6" xr3:uid="{D2DF0B42-7FF6-F34D-AEE4-DFCB4287293D}" name="(VTeo - Vexp)2 [L2]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6257A-FD54-A148-9093-C7BFDFAB6BCC}">
  <sheetPr>
    <pageSetUpPr fitToPage="1"/>
  </sheetPr>
  <dimension ref="A1:V233"/>
  <sheetViews>
    <sheetView showGridLines="0" tabSelected="1" zoomScale="125" zoomScaleNormal="125" workbookViewId="0">
      <selection activeCell="A6" sqref="A6:H6"/>
    </sheetView>
  </sheetViews>
  <sheetFormatPr baseColWidth="10" defaultColWidth="11.33203125" defaultRowHeight="16" x14ac:dyDescent="0.2"/>
  <cols>
    <col min="1" max="1" width="11.33203125" customWidth="1"/>
    <col min="10" max="10" width="3.6640625" customWidth="1"/>
  </cols>
  <sheetData>
    <row r="1" spans="1:16" ht="24" x14ac:dyDescent="0.3">
      <c r="B1" s="1" t="s">
        <v>52</v>
      </c>
      <c r="C1" s="1"/>
      <c r="D1" s="1"/>
      <c r="E1" s="1"/>
      <c r="F1" s="1"/>
      <c r="G1" s="1"/>
      <c r="H1" s="1"/>
    </row>
    <row r="2" spans="1:16" ht="18" thickBot="1" x14ac:dyDescent="0.25">
      <c r="B2" s="2" t="s">
        <v>65</v>
      </c>
      <c r="C2" s="2"/>
      <c r="D2" s="2"/>
      <c r="E2" s="2"/>
      <c r="F2" s="2"/>
      <c r="G2" s="2"/>
      <c r="H2" s="2"/>
    </row>
    <row r="3" spans="1:16" ht="17" thickTop="1" x14ac:dyDescent="0.2">
      <c r="B3" s="60" t="s">
        <v>60</v>
      </c>
      <c r="C3" s="60"/>
      <c r="D3" s="60"/>
      <c r="E3" s="60"/>
      <c r="F3" s="60"/>
      <c r="G3" s="60"/>
      <c r="H3" s="60"/>
    </row>
    <row r="4" spans="1:16" x14ac:dyDescent="0.2">
      <c r="B4" s="61"/>
      <c r="C4" s="61"/>
      <c r="D4" s="61"/>
      <c r="E4" s="61"/>
      <c r="F4" s="61"/>
      <c r="G4" s="61"/>
      <c r="H4" s="61"/>
    </row>
    <row r="6" spans="1:16" x14ac:dyDescent="0.2">
      <c r="A6" s="3" t="s">
        <v>0</v>
      </c>
      <c r="B6" s="62"/>
      <c r="C6" s="62"/>
      <c r="D6" s="62"/>
      <c r="E6" s="62"/>
      <c r="F6" s="62"/>
      <c r="G6" s="62"/>
      <c r="H6" s="62"/>
    </row>
    <row r="8" spans="1:16" ht="18" x14ac:dyDescent="0.25">
      <c r="B8" s="3" t="s">
        <v>1</v>
      </c>
      <c r="C8" s="3" t="s">
        <v>46</v>
      </c>
      <c r="E8" s="4"/>
      <c r="F8" s="4"/>
      <c r="G8" s="4"/>
      <c r="H8" s="5"/>
      <c r="I8" s="6"/>
    </row>
    <row r="9" spans="1:16" ht="19" x14ac:dyDescent="0.2">
      <c r="A9" s="3" t="s">
        <v>49</v>
      </c>
      <c r="B9" s="48"/>
      <c r="C9" s="41"/>
      <c r="E9" s="63" t="s">
        <v>2</v>
      </c>
      <c r="F9" s="64"/>
      <c r="G9" s="64"/>
      <c r="H9" s="65"/>
      <c r="K9" s="8"/>
      <c r="L9" s="9"/>
    </row>
    <row r="10" spans="1:16" x14ac:dyDescent="0.2">
      <c r="D10" s="12"/>
      <c r="I10" s="6"/>
      <c r="K10" s="8"/>
      <c r="L10" s="11"/>
    </row>
    <row r="11" spans="1:16" ht="20" x14ac:dyDescent="0.25">
      <c r="A11" s="3" t="s">
        <v>48</v>
      </c>
      <c r="B11" s="7">
        <v>0.1</v>
      </c>
      <c r="C11" s="14"/>
      <c r="I11" s="6"/>
      <c r="K11" s="8"/>
      <c r="L11" s="11"/>
      <c r="O11" s="71"/>
      <c r="P11" s="71"/>
    </row>
    <row r="12" spans="1:16" ht="18" x14ac:dyDescent="0.25">
      <c r="A12" s="10" t="s">
        <v>45</v>
      </c>
      <c r="B12" s="42"/>
      <c r="C12" s="14"/>
      <c r="D12" s="63" t="s">
        <v>54</v>
      </c>
      <c r="E12" s="64"/>
      <c r="F12" s="64"/>
      <c r="G12" s="64"/>
      <c r="H12" s="65"/>
      <c r="K12" s="8"/>
      <c r="L12" s="11"/>
    </row>
    <row r="13" spans="1:16" x14ac:dyDescent="0.2">
      <c r="A13" s="10" t="s">
        <v>44</v>
      </c>
      <c r="B13" s="43"/>
      <c r="C13" s="14"/>
      <c r="D13" s="63" t="s">
        <v>55</v>
      </c>
      <c r="E13" s="64"/>
      <c r="F13" s="64"/>
      <c r="G13" s="64"/>
      <c r="H13" s="65"/>
      <c r="K13" s="8"/>
      <c r="L13" s="11"/>
    </row>
    <row r="14" spans="1:16" ht="18" x14ac:dyDescent="0.25">
      <c r="A14" s="10" t="s">
        <v>3</v>
      </c>
      <c r="B14" s="44"/>
      <c r="C14" s="14"/>
      <c r="D14" s="63" t="s">
        <v>56</v>
      </c>
      <c r="E14" s="64"/>
      <c r="F14" s="64"/>
      <c r="G14" s="64"/>
      <c r="H14" s="65"/>
      <c r="I14" s="6"/>
      <c r="K14" s="29"/>
      <c r="L14" s="29"/>
    </row>
    <row r="15" spans="1:16" x14ac:dyDescent="0.2">
      <c r="C15" s="14"/>
      <c r="D15" s="15"/>
      <c r="G15" s="16"/>
      <c r="H15" s="6"/>
      <c r="I15" s="6"/>
      <c r="K15" s="8"/>
      <c r="L15" s="11"/>
    </row>
    <row r="16" spans="1:16" ht="18" x14ac:dyDescent="0.25">
      <c r="A16" s="3" t="s">
        <v>36</v>
      </c>
      <c r="B16" s="39" t="e">
        <f>_xlfn.XLOOKUP(MAX(Tabla1[ΔpH/Δv]),Tabla1[ΔpH/Δv],Tabla1[vprom '[mL']])</f>
        <v>#N/A</v>
      </c>
      <c r="C16" s="14"/>
      <c r="D16" s="15"/>
      <c r="E16" s="16"/>
      <c r="F16" s="16"/>
      <c r="G16" s="16"/>
      <c r="H16" s="6"/>
      <c r="I16" s="6"/>
      <c r="K16" s="8"/>
      <c r="L16" s="11"/>
    </row>
    <row r="17" spans="1:12" ht="20" x14ac:dyDescent="0.25">
      <c r="A17" s="3" t="s">
        <v>23</v>
      </c>
      <c r="B17" s="40"/>
      <c r="C17" s="14"/>
      <c r="D17" s="63" t="s">
        <v>61</v>
      </c>
      <c r="E17" s="64"/>
      <c r="F17" s="64"/>
      <c r="G17" s="64"/>
      <c r="H17" s="65"/>
      <c r="I17" s="6"/>
      <c r="K17" s="8"/>
      <c r="L17" s="11"/>
    </row>
    <row r="18" spans="1:12" x14ac:dyDescent="0.2">
      <c r="C18" s="14"/>
      <c r="D18" s="6"/>
      <c r="E18" s="16"/>
      <c r="F18" s="16"/>
      <c r="G18" s="16"/>
      <c r="H18" s="6"/>
      <c r="I18" s="6"/>
    </row>
    <row r="19" spans="1:12" x14ac:dyDescent="0.2">
      <c r="C19" s="14"/>
      <c r="D19" s="6"/>
      <c r="E19" s="16"/>
      <c r="F19" s="16"/>
      <c r="G19" s="16"/>
      <c r="H19" s="6"/>
      <c r="I19" s="6"/>
    </row>
    <row r="20" spans="1:12" x14ac:dyDescent="0.2">
      <c r="C20" s="14"/>
      <c r="D20" s="6"/>
      <c r="E20" s="16"/>
      <c r="F20" s="16"/>
      <c r="G20" s="16"/>
      <c r="H20" s="6"/>
      <c r="I20" s="6"/>
    </row>
    <row r="21" spans="1:12" x14ac:dyDescent="0.2">
      <c r="C21" s="14"/>
      <c r="D21" s="6"/>
      <c r="E21" s="16"/>
      <c r="F21" s="16"/>
      <c r="G21" s="16"/>
      <c r="H21" s="6"/>
      <c r="I21" s="6"/>
    </row>
    <row r="22" spans="1:12" ht="35" customHeight="1" x14ac:dyDescent="0.2">
      <c r="C22" s="70" t="s">
        <v>58</v>
      </c>
      <c r="D22" s="70"/>
      <c r="E22" s="70"/>
      <c r="F22" s="70"/>
      <c r="G22" s="70"/>
      <c r="H22" s="70"/>
      <c r="I22" s="70"/>
      <c r="K22" s="8"/>
      <c r="L22" s="18"/>
    </row>
    <row r="23" spans="1:12" x14ac:dyDescent="0.2">
      <c r="B23" s="9"/>
      <c r="C23" s="14"/>
      <c r="D23" s="6"/>
      <c r="E23" s="16"/>
      <c r="F23" s="16"/>
      <c r="G23" s="16"/>
      <c r="H23" s="6"/>
      <c r="I23" s="6"/>
      <c r="K23" s="8"/>
      <c r="L23" s="11"/>
    </row>
    <row r="24" spans="1:12" x14ac:dyDescent="0.2">
      <c r="B24" s="9"/>
      <c r="C24" s="14"/>
      <c r="D24" s="6"/>
      <c r="E24" s="16"/>
      <c r="F24" s="16"/>
      <c r="G24" s="16"/>
      <c r="H24" s="6"/>
      <c r="I24" s="6"/>
    </row>
    <row r="25" spans="1:12" x14ac:dyDescent="0.2">
      <c r="A25" s="6"/>
      <c r="B25" s="6"/>
      <c r="C25" s="6"/>
      <c r="D25" s="6"/>
      <c r="E25" s="6"/>
      <c r="F25" s="6"/>
      <c r="G25" s="6"/>
      <c r="H25" s="6"/>
      <c r="I25" s="6"/>
      <c r="K25" s="8"/>
    </row>
    <row r="26" spans="1:12" x14ac:dyDescent="0.2">
      <c r="A26" s="6"/>
      <c r="B26" s="6"/>
      <c r="C26" s="6"/>
      <c r="D26" s="6"/>
      <c r="E26" s="6"/>
      <c r="F26" s="6"/>
      <c r="G26" s="6"/>
      <c r="H26" s="6"/>
      <c r="I26" s="6"/>
      <c r="K26" s="8"/>
    </row>
    <row r="27" spans="1:12" s="25" customFormat="1" ht="27" customHeight="1" x14ac:dyDescent="0.2">
      <c r="A27" s="24"/>
      <c r="C27" s="70" t="s">
        <v>21</v>
      </c>
      <c r="D27" s="70"/>
      <c r="E27" s="70"/>
      <c r="F27" s="70"/>
      <c r="G27" s="70"/>
      <c r="H27" s="70"/>
      <c r="I27" s="70"/>
      <c r="J27"/>
    </row>
    <row r="28" spans="1:12" x14ac:dyDescent="0.2">
      <c r="A28" s="6"/>
      <c r="B28" s="19"/>
      <c r="C28" s="19"/>
      <c r="D28" s="19"/>
      <c r="E28" s="19"/>
      <c r="I28" s="19"/>
      <c r="J28" s="19"/>
    </row>
    <row r="29" spans="1:12" ht="16" customHeight="1" x14ac:dyDescent="0.2">
      <c r="A29" s="66" t="s">
        <v>11</v>
      </c>
      <c r="B29" s="66"/>
      <c r="C29" s="69" t="s">
        <v>12</v>
      </c>
      <c r="D29" s="69"/>
      <c r="E29" s="69"/>
      <c r="F29" s="68" t="s">
        <v>34</v>
      </c>
      <c r="G29" s="68"/>
      <c r="H29" s="67" t="s">
        <v>35</v>
      </c>
      <c r="I29" s="67"/>
    </row>
    <row r="30" spans="1:12" ht="40" customHeight="1" x14ac:dyDescent="0.2">
      <c r="A30" s="22" t="s">
        <v>10</v>
      </c>
      <c r="B30" s="23" t="s">
        <v>4</v>
      </c>
      <c r="C30" s="28" t="s">
        <v>5</v>
      </c>
      <c r="D30" s="28" t="s">
        <v>6</v>
      </c>
      <c r="E30" s="28" t="s">
        <v>47</v>
      </c>
      <c r="F30" s="23" t="s">
        <v>28</v>
      </c>
      <c r="G30" s="23" t="s">
        <v>7</v>
      </c>
      <c r="H30" s="23" t="s">
        <v>29</v>
      </c>
      <c r="I30" s="23" t="s">
        <v>8</v>
      </c>
    </row>
    <row r="31" spans="1:12" x14ac:dyDescent="0.2">
      <c r="A31" s="46"/>
      <c r="B31" s="46"/>
      <c r="C31" s="20"/>
      <c r="D31" s="20"/>
      <c r="E31" s="20"/>
      <c r="F31" s="20"/>
      <c r="G31" s="21"/>
      <c r="H31" s="20"/>
      <c r="I31" s="21"/>
    </row>
    <row r="32" spans="1:12" x14ac:dyDescent="0.2">
      <c r="A32" s="46"/>
      <c r="B32" s="46"/>
      <c r="C32" s="20"/>
      <c r="D32" s="20"/>
      <c r="E32" s="20"/>
      <c r="F32" s="20"/>
      <c r="G32" s="21"/>
      <c r="H32" s="20"/>
      <c r="I32" s="21"/>
    </row>
    <row r="33" spans="1:9" x14ac:dyDescent="0.2">
      <c r="A33" s="46"/>
      <c r="B33" s="46"/>
      <c r="C33" s="20"/>
      <c r="D33" s="20"/>
      <c r="E33" s="20"/>
      <c r="F33" s="20"/>
      <c r="G33" s="21"/>
      <c r="H33" s="20"/>
      <c r="I33" s="21"/>
    </row>
    <row r="34" spans="1:9" x14ac:dyDescent="0.2">
      <c r="A34" s="46"/>
      <c r="B34" s="46"/>
      <c r="C34" s="20"/>
      <c r="D34" s="20"/>
      <c r="E34" s="20"/>
      <c r="F34" s="20"/>
      <c r="G34" s="21"/>
      <c r="H34" s="20"/>
      <c r="I34" s="21"/>
    </row>
    <row r="35" spans="1:9" x14ac:dyDescent="0.2">
      <c r="A35" s="46"/>
      <c r="B35" s="46"/>
      <c r="C35" s="20"/>
      <c r="D35" s="20"/>
      <c r="E35" s="20"/>
      <c r="F35" s="20"/>
      <c r="G35" s="21"/>
      <c r="H35" s="20"/>
      <c r="I35" s="21"/>
    </row>
    <row r="36" spans="1:9" x14ac:dyDescent="0.2">
      <c r="A36" s="46"/>
      <c r="B36" s="46"/>
      <c r="C36" s="20"/>
      <c r="D36" s="20"/>
      <c r="E36" s="20"/>
      <c r="F36" s="20"/>
      <c r="G36" s="21"/>
      <c r="H36" s="20"/>
      <c r="I36" s="21"/>
    </row>
    <row r="37" spans="1:9" x14ac:dyDescent="0.2">
      <c r="A37" s="46"/>
      <c r="B37" s="46"/>
      <c r="C37" s="20"/>
      <c r="D37" s="20"/>
      <c r="E37" s="20"/>
      <c r="F37" s="20"/>
      <c r="G37" s="21"/>
      <c r="H37" s="20"/>
      <c r="I37" s="21"/>
    </row>
    <row r="38" spans="1:9" x14ac:dyDescent="0.2">
      <c r="A38" s="46"/>
      <c r="B38" s="46"/>
      <c r="C38" s="20"/>
      <c r="D38" s="20"/>
      <c r="E38" s="20"/>
      <c r="F38" s="20"/>
      <c r="G38" s="21"/>
      <c r="H38" s="20"/>
      <c r="I38" s="21"/>
    </row>
    <row r="39" spans="1:9" x14ac:dyDescent="0.2">
      <c r="A39" s="46"/>
      <c r="B39" s="46"/>
      <c r="C39" s="20"/>
      <c r="D39" s="20"/>
      <c r="E39" s="20"/>
      <c r="F39" s="20"/>
      <c r="G39" s="21"/>
      <c r="H39" s="20"/>
      <c r="I39" s="21"/>
    </row>
    <row r="40" spans="1:9" x14ac:dyDescent="0.2">
      <c r="A40" s="46"/>
      <c r="B40" s="46"/>
      <c r="C40" s="20"/>
      <c r="D40" s="20"/>
      <c r="E40" s="20"/>
      <c r="F40" s="20"/>
      <c r="G40" s="21"/>
      <c r="H40" s="20"/>
      <c r="I40" s="21"/>
    </row>
    <row r="41" spans="1:9" x14ac:dyDescent="0.2">
      <c r="A41" s="46"/>
      <c r="B41" s="46"/>
      <c r="C41" s="20"/>
      <c r="D41" s="20"/>
      <c r="E41" s="20"/>
      <c r="F41" s="20"/>
      <c r="G41" s="21"/>
      <c r="H41" s="20"/>
      <c r="I41" s="21"/>
    </row>
    <row r="42" spans="1:9" x14ac:dyDescent="0.2">
      <c r="A42" s="46"/>
      <c r="B42" s="46"/>
      <c r="C42" s="20"/>
      <c r="D42" s="20"/>
      <c r="E42" s="20"/>
      <c r="F42" s="20"/>
      <c r="G42" s="21"/>
      <c r="H42" s="20"/>
      <c r="I42" s="21"/>
    </row>
    <row r="43" spans="1:9" x14ac:dyDescent="0.2">
      <c r="A43" s="46"/>
      <c r="B43" s="46"/>
      <c r="C43" s="20"/>
      <c r="D43" s="20"/>
      <c r="E43" s="20"/>
      <c r="F43" s="20"/>
      <c r="G43" s="21"/>
      <c r="H43" s="20"/>
      <c r="I43" s="21"/>
    </row>
    <row r="44" spans="1:9" x14ac:dyDescent="0.2">
      <c r="A44" s="46"/>
      <c r="B44" s="46"/>
      <c r="C44" s="20"/>
      <c r="D44" s="20"/>
      <c r="E44" s="20"/>
      <c r="F44" s="20"/>
      <c r="G44" s="21"/>
      <c r="H44" s="20"/>
      <c r="I44" s="21"/>
    </row>
    <row r="45" spans="1:9" x14ac:dyDescent="0.2">
      <c r="A45" s="46"/>
      <c r="B45" s="46"/>
      <c r="C45" s="20"/>
      <c r="D45" s="20"/>
      <c r="E45" s="20"/>
      <c r="F45" s="20"/>
      <c r="G45" s="21"/>
      <c r="H45" s="20"/>
      <c r="I45" s="21"/>
    </row>
    <row r="46" spans="1:9" x14ac:dyDescent="0.2">
      <c r="A46" s="46"/>
      <c r="B46" s="46"/>
      <c r="C46" s="20"/>
      <c r="D46" s="20"/>
      <c r="E46" s="20"/>
      <c r="F46" s="20"/>
      <c r="G46" s="21"/>
      <c r="H46" s="20"/>
      <c r="I46" s="21"/>
    </row>
    <row r="47" spans="1:9" x14ac:dyDescent="0.2">
      <c r="A47" s="46"/>
      <c r="B47" s="46"/>
      <c r="C47" s="20"/>
      <c r="D47" s="20"/>
      <c r="E47" s="20"/>
      <c r="F47" s="20"/>
      <c r="G47" s="21"/>
      <c r="H47" s="20"/>
      <c r="I47" s="21"/>
    </row>
    <row r="48" spans="1:9" x14ac:dyDescent="0.2">
      <c r="A48" s="46"/>
      <c r="B48" s="46"/>
      <c r="C48" s="20"/>
      <c r="D48" s="20"/>
      <c r="E48" s="20"/>
      <c r="F48" s="20"/>
      <c r="G48" s="21"/>
      <c r="H48" s="20"/>
      <c r="I48" s="21"/>
    </row>
    <row r="49" spans="1:9" x14ac:dyDescent="0.2">
      <c r="A49" s="46"/>
      <c r="B49" s="46"/>
      <c r="C49" s="20"/>
      <c r="D49" s="20"/>
      <c r="E49" s="20"/>
      <c r="F49" s="20"/>
      <c r="G49" s="21"/>
      <c r="H49" s="20"/>
      <c r="I49" s="21"/>
    </row>
    <row r="50" spans="1:9" x14ac:dyDescent="0.2">
      <c r="A50" s="46"/>
      <c r="B50" s="46"/>
      <c r="C50" s="20"/>
      <c r="D50" s="20"/>
      <c r="E50" s="20"/>
      <c r="F50" s="20"/>
      <c r="G50" s="21"/>
      <c r="H50" s="20"/>
      <c r="I50" s="21"/>
    </row>
    <row r="51" spans="1:9" x14ac:dyDescent="0.2">
      <c r="A51" s="46"/>
      <c r="B51" s="46"/>
      <c r="C51" s="20"/>
      <c r="D51" s="20"/>
      <c r="E51" s="20"/>
      <c r="F51" s="20"/>
      <c r="G51" s="21"/>
      <c r="H51" s="20"/>
      <c r="I51" s="21"/>
    </row>
    <row r="52" spans="1:9" x14ac:dyDescent="0.2">
      <c r="A52" s="46"/>
      <c r="B52" s="46"/>
      <c r="C52" s="20"/>
      <c r="D52" s="20"/>
      <c r="E52" s="20"/>
      <c r="F52" s="20"/>
      <c r="G52" s="21"/>
      <c r="H52" s="20"/>
      <c r="I52" s="21"/>
    </row>
    <row r="53" spans="1:9" x14ac:dyDescent="0.2">
      <c r="A53" s="46"/>
      <c r="B53" s="46"/>
      <c r="C53" s="20"/>
      <c r="D53" s="20"/>
      <c r="E53" s="20"/>
      <c r="F53" s="20"/>
      <c r="G53" s="21"/>
      <c r="H53" s="20"/>
      <c r="I53" s="21"/>
    </row>
    <row r="54" spans="1:9" x14ac:dyDescent="0.2">
      <c r="A54" s="46"/>
      <c r="B54" s="46"/>
      <c r="C54" s="20"/>
      <c r="D54" s="20"/>
      <c r="E54" s="20"/>
      <c r="F54" s="20"/>
      <c r="G54" s="21"/>
      <c r="H54" s="20"/>
      <c r="I54" s="21"/>
    </row>
    <row r="55" spans="1:9" x14ac:dyDescent="0.2">
      <c r="A55" s="46"/>
      <c r="B55" s="46"/>
      <c r="C55" s="20"/>
      <c r="D55" s="20"/>
      <c r="E55" s="20"/>
      <c r="F55" s="20"/>
      <c r="G55" s="21"/>
      <c r="H55" s="20"/>
      <c r="I55" s="21"/>
    </row>
    <row r="56" spans="1:9" x14ac:dyDescent="0.2">
      <c r="A56" s="46"/>
      <c r="B56" s="46"/>
      <c r="C56" s="20"/>
      <c r="D56" s="20"/>
      <c r="E56" s="20"/>
      <c r="F56" s="20"/>
      <c r="G56" s="21"/>
      <c r="H56" s="20"/>
      <c r="I56" s="21"/>
    </row>
    <row r="57" spans="1:9" x14ac:dyDescent="0.2">
      <c r="A57" s="46"/>
      <c r="B57" s="46"/>
      <c r="C57" s="20"/>
      <c r="D57" s="20"/>
      <c r="E57" s="20"/>
      <c r="F57" s="20"/>
      <c r="G57" s="21"/>
      <c r="H57" s="20"/>
      <c r="I57" s="21"/>
    </row>
    <row r="58" spans="1:9" x14ac:dyDescent="0.2">
      <c r="A58" s="46"/>
      <c r="B58" s="46"/>
      <c r="C58" s="20"/>
      <c r="D58" s="20"/>
      <c r="E58" s="20"/>
      <c r="F58" s="20"/>
      <c r="G58" s="21"/>
      <c r="H58" s="20"/>
      <c r="I58" s="21"/>
    </row>
    <row r="59" spans="1:9" x14ac:dyDescent="0.2">
      <c r="A59" s="46"/>
      <c r="B59" s="46"/>
      <c r="C59" s="20"/>
      <c r="D59" s="20"/>
      <c r="E59" s="20"/>
      <c r="F59" s="20"/>
      <c r="G59" s="21"/>
      <c r="H59" s="20"/>
      <c r="I59" s="21"/>
    </row>
    <row r="60" spans="1:9" x14ac:dyDescent="0.2">
      <c r="A60" s="46"/>
      <c r="B60" s="46"/>
      <c r="C60" s="20"/>
      <c r="D60" s="20"/>
      <c r="E60" s="20"/>
      <c r="F60" s="20"/>
      <c r="G60" s="21"/>
      <c r="H60" s="20"/>
      <c r="I60" s="21"/>
    </row>
    <row r="61" spans="1:9" x14ac:dyDescent="0.2">
      <c r="A61" s="46"/>
      <c r="B61" s="46"/>
      <c r="C61" s="20"/>
      <c r="D61" s="20"/>
      <c r="E61" s="20"/>
      <c r="F61" s="20"/>
      <c r="G61" s="21"/>
      <c r="H61" s="20"/>
      <c r="I61" s="21"/>
    </row>
    <row r="62" spans="1:9" x14ac:dyDescent="0.2">
      <c r="A62" s="46"/>
      <c r="B62" s="46"/>
      <c r="C62" s="20"/>
      <c r="D62" s="20"/>
      <c r="E62" s="20"/>
      <c r="F62" s="20"/>
      <c r="G62" s="21"/>
      <c r="H62" s="20"/>
      <c r="I62" s="21"/>
    </row>
    <row r="63" spans="1:9" x14ac:dyDescent="0.2">
      <c r="A63" s="46"/>
      <c r="B63" s="46"/>
      <c r="C63" s="20"/>
      <c r="D63" s="20"/>
      <c r="E63" s="20"/>
      <c r="F63" s="20"/>
      <c r="G63" s="21"/>
      <c r="H63" s="20"/>
      <c r="I63" s="21"/>
    </row>
    <row r="64" spans="1:9" x14ac:dyDescent="0.2">
      <c r="A64" s="46"/>
      <c r="B64" s="46"/>
      <c r="C64" s="20"/>
      <c r="D64" s="20"/>
      <c r="E64" s="20"/>
      <c r="F64" s="20"/>
      <c r="G64" s="21"/>
      <c r="H64" s="20"/>
      <c r="I64" s="21"/>
    </row>
    <row r="65" spans="1:9" x14ac:dyDescent="0.2">
      <c r="A65" s="46"/>
      <c r="B65" s="46"/>
      <c r="C65" s="20"/>
      <c r="D65" s="20"/>
      <c r="E65" s="20"/>
      <c r="F65" s="20"/>
      <c r="G65" s="21"/>
      <c r="H65" s="20"/>
      <c r="I65" s="21"/>
    </row>
    <row r="66" spans="1:9" x14ac:dyDescent="0.2">
      <c r="A66" s="46"/>
      <c r="B66" s="46"/>
      <c r="C66" s="20"/>
      <c r="D66" s="20"/>
      <c r="E66" s="20"/>
      <c r="F66" s="20"/>
      <c r="G66" s="21"/>
      <c r="H66" s="20"/>
      <c r="I66" s="21"/>
    </row>
    <row r="67" spans="1:9" x14ac:dyDescent="0.2">
      <c r="A67" s="46"/>
      <c r="B67" s="46"/>
      <c r="C67" s="20"/>
      <c r="D67" s="20"/>
      <c r="E67" s="20"/>
      <c r="F67" s="20"/>
      <c r="G67" s="21"/>
      <c r="H67" s="20"/>
      <c r="I67" s="21"/>
    </row>
    <row r="68" spans="1:9" x14ac:dyDescent="0.2">
      <c r="A68" s="46"/>
      <c r="B68" s="46"/>
      <c r="C68" s="20"/>
      <c r="D68" s="20"/>
      <c r="E68" s="20"/>
      <c r="F68" s="20"/>
      <c r="G68" s="21"/>
      <c r="H68" s="20"/>
      <c r="I68" s="21"/>
    </row>
    <row r="69" spans="1:9" x14ac:dyDescent="0.2">
      <c r="A69" s="46"/>
      <c r="B69" s="46"/>
      <c r="C69" s="20"/>
      <c r="D69" s="20"/>
      <c r="E69" s="20"/>
      <c r="F69" s="20"/>
      <c r="G69" s="21"/>
      <c r="H69" s="20"/>
      <c r="I69" s="21"/>
    </row>
    <row r="70" spans="1:9" x14ac:dyDescent="0.2">
      <c r="A70" s="46"/>
      <c r="B70" s="46"/>
      <c r="C70" s="20"/>
      <c r="D70" s="20"/>
      <c r="E70" s="20"/>
      <c r="F70" s="20"/>
      <c r="G70" s="21"/>
      <c r="H70" s="20"/>
      <c r="I70" s="21"/>
    </row>
    <row r="71" spans="1:9" x14ac:dyDescent="0.2">
      <c r="A71" s="46"/>
      <c r="B71" s="46"/>
      <c r="C71" s="20"/>
      <c r="D71" s="20"/>
      <c r="E71" s="20"/>
      <c r="F71" s="20"/>
      <c r="G71" s="21"/>
      <c r="H71" s="20"/>
      <c r="I71" s="21"/>
    </row>
    <row r="72" spans="1:9" x14ac:dyDescent="0.2">
      <c r="A72" s="46"/>
      <c r="B72" s="46"/>
      <c r="C72" s="20"/>
      <c r="D72" s="20"/>
      <c r="E72" s="20"/>
      <c r="F72" s="20"/>
      <c r="G72" s="21"/>
      <c r="H72" s="20"/>
      <c r="I72" s="21"/>
    </row>
    <row r="73" spans="1:9" x14ac:dyDescent="0.2">
      <c r="A73" s="46"/>
      <c r="B73" s="46"/>
      <c r="C73" s="20"/>
      <c r="D73" s="20"/>
      <c r="E73" s="20"/>
      <c r="F73" s="20"/>
      <c r="G73" s="21"/>
      <c r="H73" s="20"/>
      <c r="I73" s="21"/>
    </row>
    <row r="74" spans="1:9" x14ac:dyDescent="0.2">
      <c r="A74" s="46"/>
      <c r="B74" s="46"/>
      <c r="C74" s="20"/>
      <c r="D74" s="20"/>
      <c r="E74" s="20"/>
      <c r="F74" s="20"/>
      <c r="G74" s="21"/>
      <c r="H74" s="20"/>
      <c r="I74" s="21"/>
    </row>
    <row r="75" spans="1:9" x14ac:dyDescent="0.2">
      <c r="A75" s="46"/>
      <c r="B75" s="46"/>
      <c r="C75" s="20"/>
      <c r="D75" s="20"/>
      <c r="E75" s="20"/>
      <c r="F75" s="20"/>
      <c r="G75" s="21"/>
      <c r="H75" s="20"/>
      <c r="I75" s="21"/>
    </row>
    <row r="76" spans="1:9" x14ac:dyDescent="0.2">
      <c r="A76" s="46"/>
      <c r="B76" s="46"/>
      <c r="C76" s="20"/>
      <c r="D76" s="20"/>
      <c r="E76" s="20"/>
      <c r="F76" s="20"/>
      <c r="G76" s="21"/>
      <c r="H76" s="20"/>
      <c r="I76" s="21"/>
    </row>
    <row r="77" spans="1:9" x14ac:dyDescent="0.2">
      <c r="A77" s="46"/>
      <c r="B77" s="46"/>
      <c r="C77" s="20"/>
      <c r="D77" s="20"/>
      <c r="E77" s="20"/>
      <c r="F77" s="20"/>
      <c r="G77" s="21"/>
      <c r="H77" s="20"/>
      <c r="I77" s="21"/>
    </row>
    <row r="78" spans="1:9" x14ac:dyDescent="0.2">
      <c r="A78" s="46"/>
      <c r="B78" s="46"/>
      <c r="C78" s="20"/>
      <c r="D78" s="20"/>
      <c r="E78" s="20"/>
      <c r="F78" s="20"/>
      <c r="G78" s="21"/>
      <c r="H78" s="20"/>
      <c r="I78" s="21"/>
    </row>
    <row r="79" spans="1:9" x14ac:dyDescent="0.2">
      <c r="A79" s="46"/>
      <c r="B79" s="46"/>
      <c r="C79" s="20"/>
      <c r="D79" s="20"/>
      <c r="E79" s="20"/>
      <c r="F79" s="20"/>
      <c r="G79" s="21"/>
      <c r="H79" s="20"/>
      <c r="I79" s="21"/>
    </row>
    <row r="80" spans="1:9" x14ac:dyDescent="0.2">
      <c r="A80" s="46"/>
      <c r="B80" s="46"/>
      <c r="C80" s="20"/>
      <c r="D80" s="20"/>
      <c r="E80" s="20"/>
      <c r="F80" s="20"/>
      <c r="G80" s="21"/>
      <c r="H80" s="20"/>
      <c r="I80" s="21"/>
    </row>
    <row r="81" spans="1:9" x14ac:dyDescent="0.2">
      <c r="A81" s="46"/>
      <c r="B81" s="46"/>
      <c r="C81" s="20"/>
      <c r="D81" s="20"/>
      <c r="E81" s="20"/>
      <c r="F81" s="20"/>
      <c r="G81" s="21"/>
      <c r="H81" s="20"/>
      <c r="I81" s="21"/>
    </row>
    <row r="82" spans="1:9" x14ac:dyDescent="0.2">
      <c r="A82" s="46"/>
      <c r="B82" s="46"/>
      <c r="C82" s="20"/>
      <c r="D82" s="20"/>
      <c r="E82" s="20"/>
      <c r="F82" s="20"/>
      <c r="G82" s="21"/>
      <c r="H82" s="20"/>
      <c r="I82" s="21"/>
    </row>
    <row r="83" spans="1:9" x14ac:dyDescent="0.2">
      <c r="A83" s="46"/>
      <c r="B83" s="46"/>
      <c r="C83" s="20"/>
      <c r="D83" s="20"/>
      <c r="E83" s="20"/>
      <c r="F83" s="20"/>
      <c r="G83" s="21"/>
      <c r="H83" s="20"/>
      <c r="I83" s="21"/>
    </row>
    <row r="84" spans="1:9" x14ac:dyDescent="0.2">
      <c r="A84" s="46"/>
      <c r="B84" s="46"/>
      <c r="C84" s="20"/>
      <c r="D84" s="20"/>
      <c r="E84" s="20"/>
      <c r="F84" s="20"/>
      <c r="G84" s="21"/>
      <c r="H84" s="20"/>
      <c r="I84" s="21"/>
    </row>
    <row r="85" spans="1:9" x14ac:dyDescent="0.2">
      <c r="A85" s="46"/>
      <c r="B85" s="46"/>
      <c r="C85" s="20"/>
      <c r="D85" s="20"/>
      <c r="E85" s="20"/>
      <c r="F85" s="20"/>
      <c r="G85" s="21"/>
      <c r="H85" s="20"/>
      <c r="I85" s="21"/>
    </row>
    <row r="86" spans="1:9" x14ac:dyDescent="0.2">
      <c r="A86" s="46"/>
      <c r="B86" s="46"/>
      <c r="C86" s="20"/>
      <c r="D86" s="20"/>
      <c r="E86" s="20"/>
      <c r="F86" s="20"/>
      <c r="G86" s="21"/>
      <c r="H86" s="20"/>
      <c r="I86" s="21"/>
    </row>
    <row r="87" spans="1:9" x14ac:dyDescent="0.2">
      <c r="A87" s="46"/>
      <c r="B87" s="46"/>
      <c r="C87" s="20"/>
      <c r="D87" s="20"/>
      <c r="E87" s="20"/>
      <c r="F87" s="20"/>
      <c r="G87" s="21"/>
      <c r="H87" s="20"/>
      <c r="I87" s="21"/>
    </row>
    <row r="88" spans="1:9" x14ac:dyDescent="0.2">
      <c r="A88" s="46"/>
      <c r="B88" s="46"/>
      <c r="C88" s="20"/>
      <c r="D88" s="20"/>
      <c r="E88" s="20"/>
      <c r="F88" s="20"/>
      <c r="G88" s="21"/>
      <c r="H88" s="20"/>
      <c r="I88" s="21"/>
    </row>
    <row r="89" spans="1:9" x14ac:dyDescent="0.2">
      <c r="A89" s="46"/>
      <c r="B89" s="46"/>
      <c r="C89" s="20"/>
      <c r="D89" s="20"/>
      <c r="E89" s="20"/>
      <c r="F89" s="20"/>
      <c r="G89" s="21"/>
      <c r="H89" s="20"/>
      <c r="I89" s="21"/>
    </row>
    <row r="90" spans="1:9" x14ac:dyDescent="0.2">
      <c r="A90" s="46"/>
      <c r="B90" s="46"/>
      <c r="C90" s="20"/>
      <c r="D90" s="20"/>
      <c r="E90" s="20"/>
      <c r="F90" s="20"/>
      <c r="G90" s="21"/>
      <c r="H90" s="20"/>
      <c r="I90" s="21"/>
    </row>
    <row r="91" spans="1:9" x14ac:dyDescent="0.2">
      <c r="A91" s="46"/>
      <c r="B91" s="46"/>
      <c r="C91" s="20"/>
      <c r="D91" s="20"/>
      <c r="E91" s="20"/>
      <c r="F91" s="20"/>
      <c r="G91" s="21"/>
      <c r="H91" s="20"/>
      <c r="I91" s="21"/>
    </row>
    <row r="92" spans="1:9" x14ac:dyDescent="0.2">
      <c r="A92" s="46"/>
      <c r="B92" s="46"/>
      <c r="C92" s="20"/>
      <c r="D92" s="20"/>
      <c r="E92" s="20"/>
      <c r="F92" s="20"/>
      <c r="G92" s="21"/>
      <c r="H92" s="20"/>
      <c r="I92" s="21"/>
    </row>
    <row r="93" spans="1:9" x14ac:dyDescent="0.2">
      <c r="A93" s="46"/>
      <c r="B93" s="46"/>
      <c r="C93" s="20"/>
      <c r="D93" s="20"/>
      <c r="E93" s="20"/>
      <c r="F93" s="20"/>
      <c r="G93" s="21"/>
      <c r="H93" s="20"/>
      <c r="I93" s="21"/>
    </row>
    <row r="94" spans="1:9" x14ac:dyDescent="0.2">
      <c r="A94" s="46"/>
      <c r="B94" s="46"/>
      <c r="C94" s="20"/>
      <c r="D94" s="20"/>
      <c r="E94" s="20"/>
      <c r="F94" s="20"/>
      <c r="G94" s="21"/>
      <c r="H94" s="20"/>
      <c r="I94" s="21"/>
    </row>
    <row r="95" spans="1:9" x14ac:dyDescent="0.2">
      <c r="A95" s="46"/>
      <c r="B95" s="46"/>
      <c r="C95" s="20"/>
      <c r="D95" s="20"/>
      <c r="E95" s="20"/>
      <c r="F95" s="20"/>
      <c r="G95" s="21"/>
      <c r="H95" s="20"/>
      <c r="I95" s="21"/>
    </row>
    <row r="96" spans="1:9" x14ac:dyDescent="0.2">
      <c r="A96" s="46"/>
      <c r="B96" s="46"/>
      <c r="C96" s="20"/>
      <c r="D96" s="20"/>
      <c r="E96" s="20"/>
      <c r="F96" s="20"/>
      <c r="G96" s="21"/>
      <c r="H96" s="20"/>
      <c r="I96" s="21"/>
    </row>
    <row r="97" spans="1:22" x14ac:dyDescent="0.2">
      <c r="A97" s="46"/>
      <c r="B97" s="46"/>
      <c r="C97" s="20"/>
      <c r="D97" s="20"/>
      <c r="E97" s="20"/>
      <c r="F97" s="20"/>
      <c r="G97" s="21"/>
      <c r="H97" s="20"/>
      <c r="I97" s="21"/>
    </row>
    <row r="98" spans="1:22" x14ac:dyDescent="0.2">
      <c r="A98" s="46"/>
      <c r="B98" s="46"/>
      <c r="C98" s="20"/>
      <c r="D98" s="20"/>
      <c r="E98" s="20"/>
      <c r="F98" s="20"/>
      <c r="G98" s="21"/>
      <c r="H98" s="20"/>
      <c r="I98" s="21"/>
    </row>
    <row r="99" spans="1:22" x14ac:dyDescent="0.2">
      <c r="A99" s="46"/>
      <c r="B99" s="46"/>
      <c r="C99" s="20"/>
      <c r="D99" s="20"/>
      <c r="E99" s="20"/>
      <c r="F99" s="20"/>
      <c r="G99" s="21"/>
      <c r="H99" s="20"/>
      <c r="I99" s="21"/>
    </row>
    <row r="100" spans="1:22" x14ac:dyDescent="0.2">
      <c r="A100" s="46"/>
      <c r="B100" s="46"/>
      <c r="C100" s="20"/>
      <c r="D100" s="20"/>
      <c r="E100" s="20"/>
      <c r="F100" s="20"/>
      <c r="G100" s="21"/>
      <c r="H100" s="20"/>
      <c r="I100" s="21"/>
      <c r="V100" t="s">
        <v>9</v>
      </c>
    </row>
    <row r="101" spans="1:22" x14ac:dyDescent="0.2">
      <c r="A101" s="46"/>
      <c r="B101" s="46"/>
      <c r="C101" s="20"/>
      <c r="D101" s="20"/>
      <c r="E101" s="20"/>
      <c r="F101" s="20"/>
      <c r="G101" s="21"/>
      <c r="H101" s="20"/>
      <c r="I101" s="21"/>
    </row>
    <row r="102" spans="1:22" x14ac:dyDescent="0.2">
      <c r="A102" s="46"/>
      <c r="B102" s="46"/>
      <c r="C102" s="20"/>
      <c r="D102" s="20"/>
      <c r="E102" s="20"/>
      <c r="F102" s="20"/>
      <c r="G102" s="21"/>
      <c r="H102" s="20"/>
      <c r="I102" s="21"/>
    </row>
    <row r="103" spans="1:22" x14ac:dyDescent="0.2">
      <c r="A103" s="46"/>
      <c r="B103" s="46"/>
      <c r="C103" s="20"/>
      <c r="D103" s="20"/>
      <c r="E103" s="20"/>
      <c r="F103" s="20"/>
      <c r="G103" s="21"/>
      <c r="H103" s="20"/>
      <c r="I103" s="21"/>
    </row>
    <row r="104" spans="1:22" x14ac:dyDescent="0.2">
      <c r="A104" s="46"/>
      <c r="B104" s="46"/>
      <c r="C104" s="20"/>
      <c r="D104" s="20"/>
      <c r="E104" s="20"/>
      <c r="F104" s="20"/>
      <c r="G104" s="21"/>
      <c r="H104" s="20"/>
      <c r="I104" s="21"/>
    </row>
    <row r="105" spans="1:22" x14ac:dyDescent="0.2">
      <c r="A105" s="46"/>
      <c r="B105" s="46"/>
      <c r="C105" s="20"/>
      <c r="D105" s="20"/>
      <c r="E105" s="20"/>
      <c r="F105" s="20"/>
      <c r="G105" s="21"/>
      <c r="H105" s="20"/>
      <c r="I105" s="21"/>
    </row>
    <row r="106" spans="1:22" x14ac:dyDescent="0.2">
      <c r="A106" s="46"/>
      <c r="B106" s="46"/>
      <c r="C106" s="20"/>
      <c r="D106" s="20"/>
      <c r="E106" s="20"/>
      <c r="F106" s="20"/>
      <c r="G106" s="21"/>
      <c r="H106" s="20"/>
      <c r="I106" s="21"/>
    </row>
    <row r="107" spans="1:22" x14ac:dyDescent="0.2">
      <c r="A107" s="46"/>
      <c r="B107" s="46"/>
      <c r="C107" s="20"/>
      <c r="D107" s="20"/>
      <c r="E107" s="20"/>
      <c r="F107" s="20"/>
      <c r="G107" s="21"/>
      <c r="H107" s="20"/>
      <c r="I107" s="21"/>
    </row>
    <row r="108" spans="1:22" x14ac:dyDescent="0.2">
      <c r="A108" s="46"/>
      <c r="B108" s="46"/>
      <c r="C108" s="20"/>
      <c r="D108" s="20"/>
      <c r="E108" s="20"/>
      <c r="F108" s="20"/>
      <c r="G108" s="21"/>
      <c r="H108" s="20"/>
      <c r="I108" s="21"/>
    </row>
    <row r="109" spans="1:22" x14ac:dyDescent="0.2">
      <c r="A109" s="46"/>
      <c r="B109" s="46"/>
      <c r="C109" s="20"/>
      <c r="D109" s="20"/>
      <c r="E109" s="20"/>
      <c r="F109" s="20"/>
      <c r="G109" s="21"/>
      <c r="H109" s="20"/>
      <c r="I109" s="21"/>
    </row>
    <row r="110" spans="1:22" x14ac:dyDescent="0.2">
      <c r="A110" s="46"/>
      <c r="B110" s="46"/>
      <c r="C110" s="20"/>
      <c r="D110" s="20"/>
      <c r="E110" s="20"/>
      <c r="F110" s="20"/>
      <c r="G110" s="21"/>
      <c r="H110" s="20"/>
      <c r="I110" s="21"/>
    </row>
    <row r="111" spans="1:22" x14ac:dyDescent="0.2">
      <c r="A111" s="46"/>
      <c r="B111" s="46"/>
      <c r="C111" s="20"/>
      <c r="D111" s="20"/>
      <c r="E111" s="20"/>
      <c r="F111" s="20"/>
      <c r="G111" s="21"/>
      <c r="H111" s="20"/>
      <c r="I111" s="21"/>
    </row>
    <row r="112" spans="1:22" x14ac:dyDescent="0.2">
      <c r="A112" s="46"/>
      <c r="B112" s="46"/>
      <c r="C112" s="20"/>
      <c r="D112" s="20"/>
      <c r="E112" s="20"/>
      <c r="F112" s="20"/>
      <c r="G112" s="21"/>
      <c r="H112" s="20"/>
      <c r="I112" s="21"/>
    </row>
    <row r="113" spans="1:9" x14ac:dyDescent="0.2">
      <c r="A113" s="46"/>
      <c r="B113" s="46"/>
      <c r="C113" s="20"/>
      <c r="D113" s="20"/>
      <c r="E113" s="20"/>
      <c r="F113" s="20"/>
      <c r="G113" s="21"/>
      <c r="H113" s="20"/>
      <c r="I113" s="21"/>
    </row>
    <row r="114" spans="1:9" x14ac:dyDescent="0.2">
      <c r="A114" s="46"/>
      <c r="B114" s="46"/>
      <c r="C114" s="20"/>
      <c r="D114" s="20"/>
      <c r="E114" s="20"/>
      <c r="F114" s="20"/>
      <c r="G114" s="21"/>
      <c r="H114" s="20"/>
      <c r="I114" s="21"/>
    </row>
    <row r="115" spans="1:9" x14ac:dyDescent="0.2">
      <c r="A115" s="46"/>
      <c r="B115" s="46"/>
      <c r="C115" s="20"/>
      <c r="D115" s="20"/>
      <c r="E115" s="20"/>
      <c r="F115" s="20"/>
      <c r="G115" s="21"/>
      <c r="H115" s="20"/>
      <c r="I115" s="21"/>
    </row>
    <row r="116" spans="1:9" x14ac:dyDescent="0.2">
      <c r="A116" s="46"/>
      <c r="B116" s="46"/>
      <c r="C116" s="20"/>
      <c r="D116" s="20"/>
      <c r="E116" s="20"/>
      <c r="F116" s="20"/>
      <c r="G116" s="21"/>
      <c r="H116" s="20"/>
      <c r="I116" s="21"/>
    </row>
    <row r="117" spans="1:9" x14ac:dyDescent="0.2">
      <c r="A117" s="46"/>
      <c r="B117" s="46"/>
      <c r="C117" s="20"/>
      <c r="D117" s="20"/>
      <c r="E117" s="20"/>
      <c r="F117" s="20"/>
      <c r="G117" s="21"/>
      <c r="H117" s="20"/>
      <c r="I117" s="21"/>
    </row>
    <row r="118" spans="1:9" x14ac:dyDescent="0.2">
      <c r="A118" s="46"/>
      <c r="B118" s="46"/>
      <c r="C118" s="20"/>
      <c r="D118" s="20"/>
      <c r="E118" s="20"/>
      <c r="F118" s="20"/>
      <c r="G118" s="21"/>
      <c r="H118" s="20"/>
      <c r="I118" s="21"/>
    </row>
    <row r="119" spans="1:9" x14ac:dyDescent="0.2">
      <c r="A119" s="46"/>
      <c r="B119" s="46"/>
      <c r="C119" s="20"/>
      <c r="D119" s="20"/>
      <c r="E119" s="20"/>
      <c r="F119" s="20"/>
      <c r="G119" s="21"/>
      <c r="H119" s="20"/>
      <c r="I119" s="21"/>
    </row>
    <row r="120" spans="1:9" x14ac:dyDescent="0.2">
      <c r="A120" s="46"/>
      <c r="B120" s="46"/>
      <c r="C120" s="20"/>
      <c r="D120" s="20"/>
      <c r="E120" s="20"/>
      <c r="F120" s="20"/>
      <c r="G120" s="21"/>
      <c r="H120" s="20"/>
      <c r="I120" s="21"/>
    </row>
    <row r="121" spans="1:9" x14ac:dyDescent="0.2">
      <c r="A121" s="46"/>
      <c r="B121" s="46"/>
      <c r="C121" s="20"/>
      <c r="D121" s="20"/>
      <c r="E121" s="20"/>
      <c r="F121" s="20"/>
      <c r="G121" s="21"/>
      <c r="H121" s="20"/>
      <c r="I121" s="21"/>
    </row>
    <row r="122" spans="1:9" x14ac:dyDescent="0.2">
      <c r="A122" s="46"/>
      <c r="B122" s="46"/>
      <c r="C122" s="20"/>
      <c r="D122" s="20"/>
      <c r="E122" s="20"/>
      <c r="F122" s="20"/>
      <c r="G122" s="21"/>
      <c r="H122" s="20"/>
      <c r="I122" s="21"/>
    </row>
    <row r="123" spans="1:9" x14ac:dyDescent="0.2">
      <c r="A123" s="46"/>
      <c r="B123" s="46"/>
      <c r="C123" s="20"/>
      <c r="D123" s="20"/>
      <c r="E123" s="20"/>
      <c r="F123" s="20"/>
      <c r="G123" s="21"/>
      <c r="H123" s="20"/>
      <c r="I123" s="21"/>
    </row>
    <row r="124" spans="1:9" x14ac:dyDescent="0.2">
      <c r="A124" s="46"/>
      <c r="B124" s="46"/>
      <c r="C124" s="20"/>
      <c r="D124" s="20"/>
      <c r="E124" s="20"/>
      <c r="F124" s="20"/>
      <c r="G124" s="21"/>
      <c r="H124" s="20"/>
      <c r="I124" s="21"/>
    </row>
    <row r="125" spans="1:9" x14ac:dyDescent="0.2">
      <c r="A125" s="46"/>
      <c r="B125" s="46"/>
      <c r="C125" s="20"/>
      <c r="D125" s="20"/>
      <c r="E125" s="20"/>
      <c r="F125" s="20"/>
      <c r="G125" s="21"/>
      <c r="H125" s="20"/>
      <c r="I125" s="21"/>
    </row>
    <row r="126" spans="1:9" x14ac:dyDescent="0.2">
      <c r="A126" s="46"/>
      <c r="B126" s="46"/>
      <c r="C126" s="20"/>
      <c r="D126" s="20"/>
      <c r="E126" s="20"/>
      <c r="F126" s="20"/>
      <c r="G126" s="21"/>
      <c r="H126" s="20"/>
      <c r="I126" s="21"/>
    </row>
    <row r="127" spans="1:9" x14ac:dyDescent="0.2">
      <c r="A127" s="46"/>
      <c r="B127" s="46"/>
      <c r="C127" s="20"/>
      <c r="D127" s="20"/>
      <c r="E127" s="20"/>
      <c r="F127" s="20"/>
      <c r="G127" s="21"/>
      <c r="H127" s="20"/>
      <c r="I127" s="21"/>
    </row>
    <row r="128" spans="1:9" x14ac:dyDescent="0.2">
      <c r="A128" s="46"/>
      <c r="B128" s="46"/>
      <c r="C128" s="20"/>
      <c r="D128" s="20"/>
      <c r="E128" s="20"/>
      <c r="F128" s="20"/>
      <c r="G128" s="21"/>
      <c r="H128" s="20"/>
      <c r="I128" s="21"/>
    </row>
    <row r="129" spans="1:9" x14ac:dyDescent="0.2">
      <c r="A129" s="46"/>
      <c r="B129" s="46"/>
      <c r="C129" s="20"/>
      <c r="D129" s="20"/>
      <c r="E129" s="20"/>
      <c r="F129" s="20"/>
      <c r="G129" s="21"/>
      <c r="H129" s="20"/>
      <c r="I129" s="21"/>
    </row>
    <row r="130" spans="1:9" x14ac:dyDescent="0.2">
      <c r="A130" s="46"/>
      <c r="B130" s="46"/>
      <c r="C130" s="20"/>
      <c r="D130" s="20"/>
      <c r="E130" s="20"/>
      <c r="F130" s="20"/>
      <c r="G130" s="21"/>
      <c r="H130" s="20"/>
      <c r="I130" s="21"/>
    </row>
    <row r="131" spans="1:9" x14ac:dyDescent="0.2">
      <c r="A131" s="46"/>
      <c r="B131" s="46"/>
      <c r="C131" s="20"/>
      <c r="D131" s="20"/>
      <c r="E131" s="20"/>
      <c r="F131" s="20"/>
      <c r="G131" s="21"/>
      <c r="H131" s="20"/>
      <c r="I131" s="21"/>
    </row>
    <row r="132" spans="1:9" x14ac:dyDescent="0.2">
      <c r="A132" s="46"/>
      <c r="B132" s="46"/>
      <c r="C132" s="20"/>
      <c r="D132" s="20"/>
      <c r="E132" s="20"/>
      <c r="F132" s="20"/>
      <c r="G132" s="21"/>
      <c r="H132" s="20"/>
      <c r="I132" s="21"/>
    </row>
    <row r="133" spans="1:9" x14ac:dyDescent="0.2">
      <c r="A133" s="46"/>
      <c r="B133" s="46"/>
      <c r="C133" s="20"/>
      <c r="D133" s="20"/>
      <c r="E133" s="20"/>
      <c r="F133" s="20"/>
      <c r="G133" s="21"/>
      <c r="H133" s="20"/>
      <c r="I133" s="21"/>
    </row>
    <row r="134" spans="1:9" x14ac:dyDescent="0.2">
      <c r="A134" s="46"/>
      <c r="B134" s="46"/>
      <c r="C134" s="20"/>
      <c r="D134" s="20"/>
      <c r="E134" s="20"/>
      <c r="F134" s="20"/>
      <c r="G134" s="21"/>
      <c r="H134" s="20"/>
      <c r="I134" s="21"/>
    </row>
    <row r="135" spans="1:9" x14ac:dyDescent="0.2">
      <c r="A135" s="46"/>
      <c r="B135" s="46"/>
      <c r="C135" s="20"/>
      <c r="D135" s="20"/>
      <c r="E135" s="20"/>
      <c r="F135" s="20"/>
      <c r="G135" s="21"/>
      <c r="H135" s="20"/>
      <c r="I135" s="21"/>
    </row>
    <row r="136" spans="1:9" x14ac:dyDescent="0.2">
      <c r="A136" s="46"/>
      <c r="B136" s="46"/>
      <c r="C136" s="20"/>
      <c r="D136" s="20"/>
      <c r="E136" s="20"/>
      <c r="F136" s="20"/>
      <c r="G136" s="21"/>
      <c r="H136" s="20"/>
      <c r="I136" s="21"/>
    </row>
    <row r="137" spans="1:9" x14ac:dyDescent="0.2">
      <c r="A137" s="46"/>
      <c r="B137" s="46"/>
      <c r="C137" s="20"/>
      <c r="D137" s="20"/>
      <c r="E137" s="20"/>
      <c r="F137" s="20"/>
      <c r="G137" s="21"/>
      <c r="H137" s="20"/>
      <c r="I137" s="21"/>
    </row>
    <row r="138" spans="1:9" x14ac:dyDescent="0.2">
      <c r="A138" s="46"/>
      <c r="B138" s="46"/>
      <c r="C138" s="20"/>
      <c r="D138" s="20"/>
      <c r="E138" s="20"/>
      <c r="F138" s="20"/>
      <c r="G138" s="21"/>
      <c r="H138" s="20"/>
      <c r="I138" s="21"/>
    </row>
    <row r="139" spans="1:9" x14ac:dyDescent="0.2">
      <c r="A139" s="46"/>
      <c r="B139" s="46"/>
      <c r="C139" s="20"/>
      <c r="D139" s="20"/>
      <c r="E139" s="20"/>
      <c r="F139" s="20"/>
      <c r="G139" s="21"/>
      <c r="H139" s="20"/>
      <c r="I139" s="21"/>
    </row>
    <row r="140" spans="1:9" x14ac:dyDescent="0.2">
      <c r="A140" s="46"/>
      <c r="B140" s="46"/>
      <c r="C140" s="20"/>
      <c r="D140" s="20"/>
      <c r="E140" s="20"/>
      <c r="F140" s="20"/>
      <c r="G140" s="21"/>
      <c r="H140" s="20"/>
      <c r="I140" s="21"/>
    </row>
    <row r="141" spans="1:9" x14ac:dyDescent="0.2">
      <c r="A141" s="46"/>
      <c r="B141" s="46"/>
      <c r="C141" s="20"/>
      <c r="D141" s="20"/>
      <c r="E141" s="20"/>
      <c r="F141" s="20"/>
      <c r="G141" s="21"/>
      <c r="H141" s="20"/>
      <c r="I141" s="21"/>
    </row>
    <row r="142" spans="1:9" x14ac:dyDescent="0.2">
      <c r="A142" s="46"/>
      <c r="B142" s="46"/>
      <c r="C142" s="20"/>
      <c r="D142" s="20"/>
      <c r="E142" s="20"/>
      <c r="F142" s="20"/>
      <c r="G142" s="21"/>
      <c r="H142" s="20"/>
      <c r="I142" s="21"/>
    </row>
    <row r="143" spans="1:9" x14ac:dyDescent="0.2">
      <c r="A143" s="46"/>
      <c r="B143" s="46"/>
      <c r="C143" s="20"/>
      <c r="D143" s="20"/>
      <c r="E143" s="20"/>
      <c r="F143" s="20"/>
      <c r="G143" s="21"/>
      <c r="H143" s="20"/>
      <c r="I143" s="21"/>
    </row>
    <row r="144" spans="1:9" x14ac:dyDescent="0.2">
      <c r="A144" s="46"/>
      <c r="B144" s="46"/>
      <c r="C144" s="20"/>
      <c r="D144" s="20"/>
      <c r="E144" s="20"/>
      <c r="F144" s="20"/>
      <c r="G144" s="21"/>
      <c r="H144" s="20"/>
      <c r="I144" s="21"/>
    </row>
    <row r="145" spans="1:9" x14ac:dyDescent="0.2">
      <c r="A145" s="46"/>
      <c r="B145" s="46"/>
      <c r="C145" s="20"/>
      <c r="D145" s="20"/>
      <c r="E145" s="20"/>
      <c r="F145" s="20"/>
      <c r="G145" s="21"/>
      <c r="H145" s="20"/>
      <c r="I145" s="21"/>
    </row>
    <row r="146" spans="1:9" x14ac:dyDescent="0.2">
      <c r="A146" s="46"/>
      <c r="B146" s="46"/>
      <c r="C146" s="20"/>
      <c r="D146" s="20"/>
      <c r="E146" s="20"/>
      <c r="F146" s="20"/>
      <c r="G146" s="21"/>
      <c r="H146" s="20"/>
      <c r="I146" s="21"/>
    </row>
    <row r="147" spans="1:9" x14ac:dyDescent="0.2">
      <c r="A147" s="46"/>
      <c r="B147" s="46"/>
      <c r="C147" s="20"/>
      <c r="D147" s="20"/>
      <c r="E147" s="20"/>
      <c r="F147" s="20"/>
      <c r="G147" s="21"/>
      <c r="H147" s="20"/>
      <c r="I147" s="21"/>
    </row>
    <row r="148" spans="1:9" x14ac:dyDescent="0.2">
      <c r="A148" s="46"/>
      <c r="B148" s="46"/>
      <c r="C148" s="20"/>
      <c r="D148" s="20"/>
      <c r="E148" s="20"/>
      <c r="F148" s="20"/>
      <c r="G148" s="21"/>
      <c r="H148" s="20"/>
      <c r="I148" s="21"/>
    </row>
    <row r="149" spans="1:9" x14ac:dyDescent="0.2">
      <c r="A149" s="46"/>
      <c r="B149" s="46"/>
      <c r="C149" s="20"/>
      <c r="D149" s="20"/>
      <c r="E149" s="20"/>
      <c r="F149" s="20"/>
      <c r="G149" s="21"/>
      <c r="H149" s="20"/>
      <c r="I149" s="21"/>
    </row>
    <row r="150" spans="1:9" x14ac:dyDescent="0.2">
      <c r="A150" s="46"/>
      <c r="B150" s="46"/>
      <c r="C150" s="20"/>
      <c r="D150" s="20"/>
      <c r="E150" s="20"/>
      <c r="F150" s="20"/>
      <c r="G150" s="21"/>
      <c r="H150" s="20"/>
      <c r="I150" s="21"/>
    </row>
    <row r="151" spans="1:9" x14ac:dyDescent="0.2">
      <c r="A151" s="46"/>
      <c r="B151" s="46"/>
      <c r="C151" s="20"/>
      <c r="D151" s="20"/>
      <c r="E151" s="20"/>
      <c r="F151" s="20"/>
      <c r="G151" s="21"/>
      <c r="H151" s="20"/>
      <c r="I151" s="21"/>
    </row>
    <row r="152" spans="1:9" x14ac:dyDescent="0.2">
      <c r="A152" s="46"/>
      <c r="B152" s="46"/>
      <c r="C152" s="20"/>
      <c r="D152" s="20"/>
      <c r="E152" s="20"/>
      <c r="F152" s="20"/>
      <c r="G152" s="21"/>
      <c r="H152" s="20"/>
      <c r="I152" s="21"/>
    </row>
    <row r="153" spans="1:9" x14ac:dyDescent="0.2">
      <c r="A153" s="46"/>
      <c r="B153" s="46"/>
      <c r="C153" s="20"/>
      <c r="D153" s="20"/>
      <c r="E153" s="20"/>
      <c r="F153" s="20"/>
      <c r="G153" s="21"/>
      <c r="H153" s="20"/>
      <c r="I153" s="21"/>
    </row>
    <row r="154" spans="1:9" x14ac:dyDescent="0.2">
      <c r="A154" s="46"/>
      <c r="B154" s="46"/>
      <c r="C154" s="20"/>
      <c r="D154" s="20"/>
      <c r="E154" s="20"/>
      <c r="F154" s="20"/>
      <c r="G154" s="21"/>
      <c r="H154" s="20"/>
      <c r="I154" s="21"/>
    </row>
    <row r="155" spans="1:9" x14ac:dyDescent="0.2">
      <c r="A155" s="46"/>
      <c r="B155" s="46"/>
      <c r="C155" s="20"/>
      <c r="D155" s="20"/>
      <c r="E155" s="20"/>
      <c r="F155" s="20"/>
      <c r="G155" s="21"/>
      <c r="H155" s="20"/>
      <c r="I155" s="21"/>
    </row>
    <row r="156" spans="1:9" x14ac:dyDescent="0.2">
      <c r="A156" s="46"/>
      <c r="B156" s="46"/>
      <c r="C156" s="20"/>
      <c r="D156" s="20"/>
      <c r="E156" s="20"/>
      <c r="F156" s="20"/>
      <c r="G156" s="21"/>
      <c r="H156" s="20"/>
      <c r="I156" s="21"/>
    </row>
    <row r="157" spans="1:9" x14ac:dyDescent="0.2">
      <c r="A157" s="46"/>
      <c r="B157" s="46"/>
      <c r="C157" s="20"/>
      <c r="D157" s="20"/>
      <c r="E157" s="20"/>
      <c r="F157" s="20"/>
      <c r="G157" s="21"/>
      <c r="H157" s="20"/>
      <c r="I157" s="21"/>
    </row>
    <row r="158" spans="1:9" x14ac:dyDescent="0.2">
      <c r="A158" s="46"/>
      <c r="B158" s="46"/>
      <c r="C158" s="20"/>
      <c r="D158" s="20"/>
      <c r="E158" s="20"/>
      <c r="F158" s="20"/>
      <c r="G158" s="21"/>
      <c r="H158" s="20"/>
      <c r="I158" s="21"/>
    </row>
    <row r="159" spans="1:9" x14ac:dyDescent="0.2">
      <c r="A159" s="46"/>
      <c r="B159" s="46"/>
      <c r="C159" s="20"/>
      <c r="D159" s="20"/>
      <c r="E159" s="20"/>
      <c r="F159" s="20"/>
      <c r="G159" s="21"/>
      <c r="H159" s="20"/>
      <c r="I159" s="21"/>
    </row>
    <row r="160" spans="1:9" x14ac:dyDescent="0.2">
      <c r="A160" s="46"/>
      <c r="B160" s="46"/>
      <c r="C160" s="20"/>
      <c r="D160" s="20"/>
      <c r="E160" s="20"/>
      <c r="F160" s="20"/>
      <c r="G160" s="21"/>
      <c r="H160" s="20"/>
      <c r="I160" s="21"/>
    </row>
    <row r="161" spans="1:9" x14ac:dyDescent="0.2">
      <c r="A161" s="46"/>
      <c r="B161" s="46"/>
      <c r="C161" s="20"/>
      <c r="D161" s="20"/>
      <c r="E161" s="20"/>
      <c r="F161" s="20"/>
      <c r="G161" s="21"/>
      <c r="H161" s="20"/>
      <c r="I161" s="21"/>
    </row>
    <row r="162" spans="1:9" x14ac:dyDescent="0.2">
      <c r="A162" s="46"/>
      <c r="B162" s="46"/>
      <c r="C162" s="20"/>
      <c r="D162" s="20"/>
      <c r="E162" s="20"/>
      <c r="F162" s="20"/>
      <c r="G162" s="21"/>
      <c r="H162" s="20"/>
      <c r="I162" s="21"/>
    </row>
    <row r="163" spans="1:9" x14ac:dyDescent="0.2">
      <c r="A163" s="46"/>
      <c r="B163" s="46"/>
      <c r="C163" s="20"/>
      <c r="D163" s="20"/>
      <c r="E163" s="20"/>
      <c r="F163" s="20"/>
      <c r="G163" s="21"/>
      <c r="H163" s="20"/>
      <c r="I163" s="21"/>
    </row>
    <row r="164" spans="1:9" x14ac:dyDescent="0.2">
      <c r="A164" s="46"/>
      <c r="B164" s="46"/>
      <c r="C164" s="20"/>
      <c r="D164" s="20"/>
      <c r="E164" s="20"/>
      <c r="F164" s="20"/>
      <c r="G164" s="21"/>
      <c r="H164" s="20"/>
      <c r="I164" s="21"/>
    </row>
    <row r="165" spans="1:9" x14ac:dyDescent="0.2">
      <c r="A165" s="46"/>
      <c r="B165" s="46"/>
      <c r="C165" s="20"/>
      <c r="D165" s="20"/>
      <c r="E165" s="20"/>
      <c r="F165" s="20"/>
      <c r="G165" s="21"/>
      <c r="H165" s="20"/>
      <c r="I165" s="21"/>
    </row>
    <row r="166" spans="1:9" x14ac:dyDescent="0.2">
      <c r="A166" s="46"/>
      <c r="B166" s="46"/>
      <c r="C166" s="20"/>
      <c r="D166" s="20"/>
      <c r="E166" s="20"/>
      <c r="F166" s="20"/>
      <c r="G166" s="21"/>
      <c r="H166" s="20"/>
      <c r="I166" s="21"/>
    </row>
    <row r="167" spans="1:9" x14ac:dyDescent="0.2">
      <c r="A167" s="46"/>
      <c r="B167" s="46"/>
      <c r="C167" s="20"/>
      <c r="D167" s="20"/>
      <c r="E167" s="20"/>
      <c r="F167" s="20"/>
      <c r="G167" s="21"/>
      <c r="H167" s="20"/>
      <c r="I167" s="21"/>
    </row>
    <row r="168" spans="1:9" x14ac:dyDescent="0.2">
      <c r="A168" s="46"/>
      <c r="B168" s="46"/>
      <c r="C168" s="20"/>
      <c r="D168" s="20"/>
      <c r="E168" s="20"/>
      <c r="F168" s="20"/>
      <c r="G168" s="21"/>
      <c r="H168" s="20"/>
      <c r="I168" s="21"/>
    </row>
    <row r="169" spans="1:9" x14ac:dyDescent="0.2">
      <c r="A169" s="46"/>
      <c r="B169" s="46"/>
      <c r="C169" s="20"/>
      <c r="D169" s="20"/>
      <c r="E169" s="20"/>
      <c r="F169" s="20"/>
      <c r="G169" s="21"/>
      <c r="H169" s="20"/>
      <c r="I169" s="21"/>
    </row>
    <row r="170" spans="1:9" x14ac:dyDescent="0.2">
      <c r="A170" s="46"/>
      <c r="B170" s="46"/>
      <c r="C170" s="20"/>
      <c r="D170" s="20"/>
      <c r="E170" s="20"/>
      <c r="F170" s="20"/>
      <c r="G170" s="21"/>
      <c r="H170" s="20"/>
      <c r="I170" s="21"/>
    </row>
    <row r="171" spans="1:9" x14ac:dyDescent="0.2">
      <c r="A171" s="46"/>
      <c r="B171" s="46"/>
      <c r="C171" s="20"/>
      <c r="D171" s="20"/>
      <c r="E171" s="20"/>
      <c r="F171" s="20"/>
      <c r="G171" s="21"/>
      <c r="H171" s="20"/>
      <c r="I171" s="21"/>
    </row>
    <row r="172" spans="1:9" x14ac:dyDescent="0.2">
      <c r="A172" s="46"/>
      <c r="B172" s="46"/>
      <c r="C172" s="20"/>
      <c r="D172" s="20"/>
      <c r="E172" s="20"/>
      <c r="F172" s="20"/>
      <c r="G172" s="21"/>
      <c r="H172" s="20"/>
      <c r="I172" s="21"/>
    </row>
    <row r="173" spans="1:9" x14ac:dyDescent="0.2">
      <c r="A173" s="46"/>
      <c r="B173" s="46"/>
      <c r="C173" s="20"/>
      <c r="D173" s="20"/>
      <c r="E173" s="20"/>
      <c r="F173" s="20"/>
      <c r="G173" s="21"/>
      <c r="H173" s="20"/>
      <c r="I173" s="21"/>
    </row>
    <row r="174" spans="1:9" x14ac:dyDescent="0.2">
      <c r="A174" s="46"/>
      <c r="B174" s="46"/>
      <c r="C174" s="20"/>
      <c r="D174" s="20"/>
      <c r="E174" s="20"/>
      <c r="F174" s="20"/>
      <c r="G174" s="21"/>
      <c r="H174" s="20"/>
      <c r="I174" s="21"/>
    </row>
    <row r="175" spans="1:9" x14ac:dyDescent="0.2">
      <c r="A175" s="46"/>
      <c r="B175" s="46"/>
      <c r="C175" s="20"/>
      <c r="D175" s="20"/>
      <c r="E175" s="20"/>
      <c r="F175" s="20"/>
      <c r="G175" s="21"/>
      <c r="H175" s="20"/>
      <c r="I175" s="21"/>
    </row>
    <row r="176" spans="1:9" x14ac:dyDescent="0.2">
      <c r="A176" s="46"/>
      <c r="B176" s="46"/>
      <c r="C176" s="20"/>
      <c r="D176" s="20"/>
      <c r="E176" s="20"/>
      <c r="F176" s="20"/>
      <c r="G176" s="21"/>
      <c r="H176" s="20"/>
      <c r="I176" s="21"/>
    </row>
    <row r="177" spans="1:9" x14ac:dyDescent="0.2">
      <c r="A177" s="46"/>
      <c r="B177" s="46"/>
      <c r="C177" s="20"/>
      <c r="D177" s="20"/>
      <c r="E177" s="20"/>
      <c r="F177" s="20"/>
      <c r="G177" s="21"/>
      <c r="H177" s="20"/>
      <c r="I177" s="21"/>
    </row>
    <row r="178" spans="1:9" x14ac:dyDescent="0.2">
      <c r="A178" s="46"/>
      <c r="B178" s="46"/>
      <c r="C178" s="20"/>
      <c r="D178" s="20"/>
      <c r="E178" s="20"/>
      <c r="F178" s="20"/>
      <c r="G178" s="21"/>
      <c r="H178" s="20"/>
      <c r="I178" s="21"/>
    </row>
    <row r="179" spans="1:9" x14ac:dyDescent="0.2">
      <c r="A179" s="46"/>
      <c r="B179" s="46"/>
      <c r="C179" s="20"/>
      <c r="D179" s="20"/>
      <c r="E179" s="20"/>
      <c r="F179" s="20"/>
      <c r="G179" s="21"/>
      <c r="H179" s="20"/>
      <c r="I179" s="21"/>
    </row>
    <row r="180" spans="1:9" x14ac:dyDescent="0.2">
      <c r="A180" s="46"/>
      <c r="B180" s="46"/>
      <c r="C180" s="20"/>
      <c r="D180" s="20"/>
      <c r="E180" s="20"/>
      <c r="F180" s="20"/>
      <c r="G180" s="21"/>
      <c r="H180" s="20"/>
      <c r="I180" s="21"/>
    </row>
    <row r="181" spans="1:9" x14ac:dyDescent="0.2">
      <c r="A181" s="46"/>
      <c r="B181" s="46"/>
      <c r="C181" s="20"/>
      <c r="D181" s="20"/>
      <c r="E181" s="20"/>
      <c r="F181" s="20"/>
      <c r="G181" s="21"/>
      <c r="H181" s="20"/>
      <c r="I181" s="21"/>
    </row>
    <row r="182" spans="1:9" x14ac:dyDescent="0.2">
      <c r="A182" s="46"/>
      <c r="B182" s="46"/>
      <c r="C182" s="20"/>
      <c r="D182" s="20"/>
      <c r="E182" s="20"/>
      <c r="F182" s="20"/>
      <c r="G182" s="21"/>
      <c r="H182" s="20"/>
      <c r="I182" s="21"/>
    </row>
    <row r="183" spans="1:9" x14ac:dyDescent="0.2">
      <c r="A183" s="46"/>
      <c r="B183" s="46"/>
      <c r="C183" s="20"/>
      <c r="D183" s="20"/>
      <c r="E183" s="20"/>
      <c r="F183" s="20"/>
      <c r="G183" s="21"/>
      <c r="H183" s="20"/>
      <c r="I183" s="21"/>
    </row>
    <row r="184" spans="1:9" x14ac:dyDescent="0.2">
      <c r="A184" s="46"/>
      <c r="B184" s="46"/>
      <c r="C184" s="20"/>
      <c r="D184" s="20"/>
      <c r="E184" s="20"/>
      <c r="F184" s="20"/>
      <c r="G184" s="21"/>
      <c r="H184" s="20"/>
      <c r="I184" s="21"/>
    </row>
    <row r="185" spans="1:9" x14ac:dyDescent="0.2">
      <c r="A185" s="46"/>
      <c r="B185" s="46"/>
      <c r="C185" s="20"/>
      <c r="D185" s="20"/>
      <c r="E185" s="20"/>
      <c r="F185" s="20"/>
      <c r="G185" s="21"/>
      <c r="H185" s="20"/>
      <c r="I185" s="21"/>
    </row>
    <row r="186" spans="1:9" x14ac:dyDescent="0.2">
      <c r="A186" s="46"/>
      <c r="B186" s="46"/>
      <c r="C186" s="20"/>
      <c r="D186" s="20"/>
      <c r="E186" s="20"/>
      <c r="F186" s="20"/>
      <c r="G186" s="21"/>
      <c r="H186" s="20"/>
      <c r="I186" s="21"/>
    </row>
    <row r="187" spans="1:9" x14ac:dyDescent="0.2">
      <c r="A187" s="46"/>
      <c r="B187" s="46"/>
      <c r="C187" s="20"/>
      <c r="D187" s="20"/>
      <c r="E187" s="20"/>
      <c r="F187" s="20"/>
      <c r="G187" s="21"/>
      <c r="H187" s="20"/>
      <c r="I187" s="21"/>
    </row>
    <row r="188" spans="1:9" x14ac:dyDescent="0.2">
      <c r="A188" s="46"/>
      <c r="B188" s="46"/>
      <c r="C188" s="20"/>
      <c r="D188" s="20"/>
      <c r="E188" s="20"/>
      <c r="F188" s="20"/>
      <c r="G188" s="21"/>
      <c r="H188" s="20"/>
      <c r="I188" s="21"/>
    </row>
    <row r="189" spans="1:9" x14ac:dyDescent="0.2">
      <c r="A189" s="46"/>
      <c r="B189" s="46"/>
      <c r="C189" s="20"/>
      <c r="D189" s="20"/>
      <c r="E189" s="20"/>
      <c r="F189" s="20"/>
      <c r="G189" s="21"/>
      <c r="H189" s="20"/>
      <c r="I189" s="21"/>
    </row>
    <row r="190" spans="1:9" x14ac:dyDescent="0.2">
      <c r="A190" s="46"/>
      <c r="B190" s="46"/>
      <c r="C190" s="20"/>
      <c r="D190" s="20"/>
      <c r="E190" s="20"/>
      <c r="F190" s="20"/>
      <c r="G190" s="21"/>
      <c r="H190" s="20"/>
      <c r="I190" s="21"/>
    </row>
    <row r="191" spans="1:9" x14ac:dyDescent="0.2">
      <c r="A191" s="46"/>
      <c r="B191" s="46"/>
      <c r="C191" s="20"/>
      <c r="D191" s="20"/>
      <c r="E191" s="20"/>
      <c r="F191" s="20"/>
      <c r="G191" s="21"/>
      <c r="H191" s="20"/>
      <c r="I191" s="21"/>
    </row>
    <row r="192" spans="1:9" x14ac:dyDescent="0.2">
      <c r="A192" s="46"/>
      <c r="B192" s="46"/>
      <c r="C192" s="20"/>
      <c r="D192" s="20"/>
      <c r="E192" s="20"/>
      <c r="F192" s="20"/>
      <c r="G192" s="21"/>
      <c r="H192" s="20"/>
      <c r="I192" s="21"/>
    </row>
    <row r="193" spans="1:9" x14ac:dyDescent="0.2">
      <c r="A193" s="46"/>
      <c r="B193" s="46"/>
      <c r="C193" s="20"/>
      <c r="D193" s="20"/>
      <c r="E193" s="20"/>
      <c r="F193" s="20"/>
      <c r="G193" s="21"/>
      <c r="H193" s="20"/>
      <c r="I193" s="21"/>
    </row>
    <row r="194" spans="1:9" x14ac:dyDescent="0.2">
      <c r="A194" s="46"/>
      <c r="B194" s="46"/>
      <c r="C194" s="20"/>
      <c r="D194" s="20"/>
      <c r="E194" s="20"/>
      <c r="F194" s="20"/>
      <c r="G194" s="21"/>
      <c r="H194" s="20"/>
      <c r="I194" s="21"/>
    </row>
    <row r="195" spans="1:9" x14ac:dyDescent="0.2">
      <c r="A195" s="46"/>
      <c r="B195" s="46"/>
      <c r="C195" s="20"/>
      <c r="D195" s="20"/>
      <c r="E195" s="20"/>
      <c r="F195" s="20"/>
      <c r="G195" s="21"/>
      <c r="H195" s="20"/>
      <c r="I195" s="21"/>
    </row>
    <row r="196" spans="1:9" x14ac:dyDescent="0.2">
      <c r="A196" s="46"/>
      <c r="B196" s="46"/>
      <c r="C196" s="20"/>
      <c r="D196" s="20"/>
      <c r="E196" s="20"/>
      <c r="F196" s="20"/>
      <c r="G196" s="21"/>
      <c r="H196" s="20"/>
      <c r="I196" s="21"/>
    </row>
    <row r="197" spans="1:9" x14ac:dyDescent="0.2">
      <c r="A197" s="46"/>
      <c r="B197" s="46"/>
      <c r="C197" s="20"/>
      <c r="D197" s="20"/>
      <c r="E197" s="20"/>
      <c r="F197" s="20"/>
      <c r="G197" s="21"/>
      <c r="H197" s="20"/>
      <c r="I197" s="21"/>
    </row>
    <row r="198" spans="1:9" x14ac:dyDescent="0.2">
      <c r="A198" s="46"/>
      <c r="B198" s="46"/>
      <c r="C198" s="20"/>
      <c r="D198" s="20"/>
      <c r="E198" s="20"/>
      <c r="F198" s="20"/>
      <c r="G198" s="21"/>
      <c r="H198" s="20"/>
      <c r="I198" s="21"/>
    </row>
    <row r="199" spans="1:9" x14ac:dyDescent="0.2">
      <c r="A199" s="46"/>
      <c r="B199" s="46"/>
      <c r="C199" s="20"/>
      <c r="D199" s="20"/>
      <c r="E199" s="20"/>
      <c r="F199" s="20"/>
      <c r="G199" s="21"/>
      <c r="H199" s="20"/>
      <c r="I199" s="21"/>
    </row>
    <row r="200" spans="1:9" x14ac:dyDescent="0.2">
      <c r="A200" s="46"/>
      <c r="B200" s="46"/>
      <c r="C200" s="20"/>
      <c r="D200" s="20"/>
      <c r="E200" s="20"/>
      <c r="F200" s="20"/>
      <c r="G200" s="21"/>
      <c r="H200" s="20"/>
      <c r="I200" s="21"/>
    </row>
    <row r="201" spans="1:9" x14ac:dyDescent="0.2">
      <c r="A201" s="46"/>
      <c r="B201" s="46"/>
      <c r="C201" s="20"/>
      <c r="D201" s="20"/>
      <c r="E201" s="20"/>
      <c r="F201" s="20"/>
      <c r="G201" s="21"/>
      <c r="H201" s="20"/>
      <c r="I201" s="21"/>
    </row>
    <row r="202" spans="1:9" x14ac:dyDescent="0.2">
      <c r="A202" s="46"/>
      <c r="B202" s="46"/>
      <c r="C202" s="20"/>
      <c r="D202" s="20"/>
      <c r="E202" s="20"/>
      <c r="F202" s="20"/>
      <c r="G202" s="21"/>
      <c r="H202" s="20"/>
      <c r="I202" s="21"/>
    </row>
    <row r="203" spans="1:9" x14ac:dyDescent="0.2">
      <c r="A203" s="46"/>
      <c r="B203" s="46"/>
      <c r="C203" s="20"/>
      <c r="D203" s="20"/>
      <c r="E203" s="20"/>
      <c r="F203" s="20"/>
      <c r="G203" s="21"/>
      <c r="H203" s="20"/>
      <c r="I203" s="21"/>
    </row>
    <row r="204" spans="1:9" x14ac:dyDescent="0.2">
      <c r="A204" s="46"/>
      <c r="B204" s="46"/>
      <c r="C204" s="20"/>
      <c r="D204" s="20"/>
      <c r="E204" s="20"/>
      <c r="F204" s="20"/>
      <c r="G204" s="21"/>
      <c r="H204" s="20"/>
      <c r="I204" s="21"/>
    </row>
    <row r="205" spans="1:9" x14ac:dyDescent="0.2">
      <c r="A205" s="46"/>
      <c r="B205" s="46"/>
      <c r="C205" s="20"/>
      <c r="D205" s="20"/>
      <c r="E205" s="20"/>
      <c r="F205" s="20"/>
      <c r="G205" s="21"/>
      <c r="H205" s="20"/>
      <c r="I205" s="21"/>
    </row>
    <row r="206" spans="1:9" x14ac:dyDescent="0.2">
      <c r="A206" s="46"/>
      <c r="B206" s="46"/>
      <c r="C206" s="20"/>
      <c r="D206" s="20"/>
      <c r="E206" s="20"/>
      <c r="F206" s="20"/>
      <c r="G206" s="21"/>
      <c r="H206" s="20"/>
      <c r="I206" s="21"/>
    </row>
    <row r="207" spans="1:9" x14ac:dyDescent="0.2">
      <c r="A207" s="46"/>
      <c r="B207" s="46"/>
      <c r="C207" s="20"/>
      <c r="D207" s="20"/>
      <c r="E207" s="20"/>
      <c r="F207" s="20"/>
      <c r="G207" s="21"/>
      <c r="H207" s="20"/>
      <c r="I207" s="21"/>
    </row>
    <row r="208" spans="1:9" x14ac:dyDescent="0.2">
      <c r="A208" s="46"/>
      <c r="B208" s="46"/>
      <c r="C208" s="20"/>
      <c r="D208" s="20"/>
      <c r="E208" s="20"/>
      <c r="F208" s="20"/>
      <c r="G208" s="21"/>
      <c r="H208" s="20"/>
      <c r="I208" s="21"/>
    </row>
    <row r="209" spans="1:9" x14ac:dyDescent="0.2">
      <c r="A209" s="46"/>
      <c r="B209" s="46"/>
      <c r="C209" s="20"/>
      <c r="D209" s="20"/>
      <c r="E209" s="20"/>
      <c r="F209" s="20"/>
      <c r="G209" s="21"/>
      <c r="H209" s="20"/>
      <c r="I209" s="21"/>
    </row>
    <row r="210" spans="1:9" x14ac:dyDescent="0.2">
      <c r="A210" s="46"/>
      <c r="B210" s="46"/>
      <c r="C210" s="20"/>
      <c r="D210" s="20"/>
      <c r="E210" s="20"/>
      <c r="F210" s="20"/>
      <c r="G210" s="21"/>
      <c r="H210" s="20"/>
      <c r="I210" s="21"/>
    </row>
    <row r="211" spans="1:9" x14ac:dyDescent="0.2">
      <c r="A211" s="46"/>
      <c r="B211" s="46"/>
      <c r="C211" s="20"/>
      <c r="D211" s="20"/>
      <c r="E211" s="20"/>
      <c r="F211" s="20"/>
      <c r="G211" s="21"/>
      <c r="H211" s="20"/>
      <c r="I211" s="21"/>
    </row>
    <row r="212" spans="1:9" x14ac:dyDescent="0.2">
      <c r="A212" s="46"/>
      <c r="B212" s="46"/>
      <c r="C212" s="20"/>
      <c r="D212" s="20"/>
      <c r="E212" s="20"/>
      <c r="F212" s="20"/>
      <c r="G212" s="21"/>
      <c r="H212" s="20"/>
      <c r="I212" s="21"/>
    </row>
    <row r="213" spans="1:9" x14ac:dyDescent="0.2">
      <c r="A213" s="46"/>
      <c r="B213" s="46"/>
      <c r="C213" s="20"/>
      <c r="D213" s="20"/>
      <c r="E213" s="20"/>
      <c r="F213" s="20"/>
      <c r="G213" s="21"/>
      <c r="H213" s="20"/>
      <c r="I213" s="21"/>
    </row>
    <row r="214" spans="1:9" x14ac:dyDescent="0.2">
      <c r="A214" s="46"/>
      <c r="B214" s="46"/>
      <c r="C214" s="20"/>
      <c r="D214" s="20"/>
      <c r="E214" s="20"/>
      <c r="F214" s="20"/>
      <c r="G214" s="21"/>
      <c r="H214" s="20"/>
      <c r="I214" s="21"/>
    </row>
    <row r="215" spans="1:9" x14ac:dyDescent="0.2">
      <c r="A215" s="46"/>
      <c r="B215" s="46"/>
      <c r="C215" s="20"/>
      <c r="D215" s="20"/>
      <c r="E215" s="20"/>
      <c r="F215" s="20"/>
      <c r="G215" s="21"/>
      <c r="H215" s="20"/>
      <c r="I215" s="21"/>
    </row>
    <row r="216" spans="1:9" x14ac:dyDescent="0.2">
      <c r="A216" s="46"/>
      <c r="B216" s="46"/>
      <c r="C216" s="20"/>
      <c r="D216" s="20"/>
      <c r="E216" s="20"/>
      <c r="F216" s="20"/>
      <c r="G216" s="21"/>
      <c r="H216" s="20"/>
      <c r="I216" s="21"/>
    </row>
    <row r="217" spans="1:9" x14ac:dyDescent="0.2">
      <c r="A217" s="46"/>
      <c r="B217" s="46"/>
      <c r="C217" s="20"/>
      <c r="D217" s="20"/>
      <c r="E217" s="20"/>
      <c r="F217" s="20"/>
      <c r="G217" s="21"/>
      <c r="H217" s="20"/>
      <c r="I217" s="21"/>
    </row>
    <row r="218" spans="1:9" x14ac:dyDescent="0.2">
      <c r="A218" s="46"/>
      <c r="B218" s="46"/>
      <c r="C218" s="20"/>
      <c r="D218" s="20"/>
      <c r="E218" s="20"/>
      <c r="F218" s="20"/>
      <c r="G218" s="21"/>
      <c r="H218" s="20"/>
      <c r="I218" s="21"/>
    </row>
    <row r="219" spans="1:9" x14ac:dyDescent="0.2">
      <c r="A219" s="46"/>
      <c r="B219" s="46"/>
      <c r="C219" s="20"/>
      <c r="D219" s="20"/>
      <c r="E219" s="20"/>
      <c r="F219" s="20"/>
      <c r="G219" s="21"/>
      <c r="H219" s="20"/>
      <c r="I219" s="21"/>
    </row>
    <row r="220" spans="1:9" x14ac:dyDescent="0.2">
      <c r="A220" s="46"/>
      <c r="B220" s="46"/>
      <c r="C220" s="20"/>
      <c r="D220" s="20"/>
      <c r="E220" s="20"/>
      <c r="F220" s="20"/>
      <c r="G220" s="21"/>
      <c r="H220" s="20"/>
      <c r="I220" s="21"/>
    </row>
    <row r="221" spans="1:9" x14ac:dyDescent="0.2">
      <c r="A221" s="46"/>
      <c r="B221" s="46"/>
      <c r="C221" s="20"/>
      <c r="D221" s="20"/>
      <c r="E221" s="20"/>
      <c r="F221" s="20"/>
      <c r="G221" s="21"/>
      <c r="H221" s="20"/>
      <c r="I221" s="21"/>
    </row>
    <row r="222" spans="1:9" x14ac:dyDescent="0.2">
      <c r="A222" s="46"/>
      <c r="B222" s="46"/>
      <c r="C222" s="20"/>
      <c r="D222" s="20"/>
      <c r="E222" s="20"/>
      <c r="F222" s="20"/>
      <c r="G222" s="21"/>
      <c r="H222" s="20"/>
      <c r="I222" s="21"/>
    </row>
    <row r="223" spans="1:9" x14ac:dyDescent="0.2">
      <c r="A223" s="46"/>
      <c r="B223" s="46"/>
      <c r="C223" s="20"/>
      <c r="D223" s="20"/>
      <c r="E223" s="20"/>
      <c r="F223" s="20"/>
      <c r="G223" s="21"/>
      <c r="H223" s="20"/>
      <c r="I223" s="21"/>
    </row>
    <row r="224" spans="1:9" x14ac:dyDescent="0.2">
      <c r="A224" s="46"/>
      <c r="B224" s="46"/>
      <c r="C224" s="20"/>
      <c r="D224" s="20"/>
      <c r="E224" s="20"/>
      <c r="F224" s="20"/>
      <c r="G224" s="21"/>
      <c r="H224" s="20"/>
      <c r="I224" s="21"/>
    </row>
    <row r="225" spans="1:10" x14ac:dyDescent="0.2">
      <c r="A225" s="46"/>
      <c r="B225" s="46"/>
      <c r="C225" s="20"/>
      <c r="D225" s="20"/>
      <c r="E225" s="20"/>
      <c r="F225" s="20"/>
      <c r="G225" s="21"/>
      <c r="H225" s="20"/>
      <c r="I225" s="21"/>
    </row>
    <row r="226" spans="1:10" x14ac:dyDescent="0.2">
      <c r="A226" s="46"/>
      <c r="B226" s="46"/>
      <c r="C226" s="20"/>
      <c r="D226" s="20"/>
      <c r="E226" s="20"/>
      <c r="F226" s="20"/>
      <c r="G226" s="21"/>
      <c r="H226" s="20"/>
      <c r="I226" s="21"/>
    </row>
    <row r="227" spans="1:10" x14ac:dyDescent="0.2">
      <c r="A227" s="46"/>
      <c r="B227" s="46"/>
      <c r="C227" s="20"/>
      <c r="D227" s="20"/>
      <c r="E227" s="20"/>
      <c r="F227" s="20"/>
      <c r="G227" s="21"/>
      <c r="H227" s="20"/>
      <c r="I227" s="21"/>
    </row>
    <row r="228" spans="1:10" x14ac:dyDescent="0.2">
      <c r="A228" s="46"/>
      <c r="B228" s="46"/>
      <c r="C228" s="20"/>
      <c r="D228" s="20"/>
      <c r="E228" s="20"/>
      <c r="F228" s="20"/>
      <c r="G228" s="21"/>
      <c r="H228" s="20"/>
      <c r="I228" s="21"/>
    </row>
    <row r="229" spans="1:10" x14ac:dyDescent="0.2">
      <c r="A229" s="46"/>
      <c r="B229" s="46"/>
      <c r="C229" s="20"/>
      <c r="D229" s="20"/>
      <c r="E229" s="20"/>
      <c r="F229" s="20"/>
      <c r="G229" s="21"/>
      <c r="H229" s="20"/>
      <c r="I229" s="21"/>
    </row>
    <row r="230" spans="1:10" x14ac:dyDescent="0.2">
      <c r="A230" s="46"/>
      <c r="B230" s="46"/>
      <c r="C230" s="20"/>
      <c r="D230" s="20"/>
      <c r="E230" s="20"/>
      <c r="F230" s="20"/>
      <c r="G230" s="21"/>
      <c r="H230" s="20"/>
      <c r="I230" s="20"/>
    </row>
    <row r="231" spans="1:10" x14ac:dyDescent="0.2">
      <c r="A231" s="46"/>
      <c r="B231" s="46"/>
      <c r="C231" s="20"/>
      <c r="D231" s="20"/>
      <c r="E231" s="20"/>
      <c r="F231" s="20"/>
      <c r="H231" s="20"/>
    </row>
    <row r="233" spans="1:10" ht="150" customHeight="1" x14ac:dyDescent="0.2">
      <c r="A233" s="59" t="s">
        <v>64</v>
      </c>
      <c r="B233" s="59"/>
      <c r="C233" s="59"/>
      <c r="D233" s="59"/>
      <c r="E233" s="59"/>
      <c r="F233" s="59"/>
      <c r="G233" s="59"/>
      <c r="H233" s="59"/>
      <c r="I233" s="59"/>
      <c r="J233" s="59"/>
    </row>
  </sheetData>
  <mergeCells count="15">
    <mergeCell ref="O11:P11"/>
    <mergeCell ref="C22:I22"/>
    <mergeCell ref="D13:H13"/>
    <mergeCell ref="D14:H14"/>
    <mergeCell ref="D17:H17"/>
    <mergeCell ref="A233:J233"/>
    <mergeCell ref="B3:H4"/>
    <mergeCell ref="B6:H6"/>
    <mergeCell ref="E9:H9"/>
    <mergeCell ref="D12:H12"/>
    <mergeCell ref="A29:B29"/>
    <mergeCell ref="H29:I29"/>
    <mergeCell ref="F29:G29"/>
    <mergeCell ref="C29:E29"/>
    <mergeCell ref="C27:I27"/>
  </mergeCells>
  <phoneticPr fontId="19" type="noConversion"/>
  <pageMargins left="0.70866141732283472" right="0.70866141732283472" top="0.74803149606299213" bottom="0.74803149606299213" header="0.31496062992125984" footer="0.31496062992125984"/>
  <pageSetup scale="42" orientation="portrait" horizontalDpi="0" verticalDpi="0"/>
  <headerFooter>
    <oddHeader>&amp;L&amp;"Calibri,Normal"&amp;K000000UNAM - Facultad de Estudios Superiores Cuautitlán&amp;R&amp;"Calibri,Normal"&amp;K000000Visión general de la reactividad química en disolución acuosa en sistemas multicomponente</oddHeader>
    <oddFooter>&amp;L&amp;"Calibri,Normal"&amp;K000000Dr. Arturo de Jesús García Mendoza&amp;C&amp;"Calibri,Normal"&amp;K000000Página -&amp;P--&amp;R&amp;"Calibri,Normal"&amp;K000000&amp;D</oddFooter>
  </headerFooter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88821-830D-EE49-AE77-F445D2ED364D}">
  <dimension ref="A1:AC233"/>
  <sheetViews>
    <sheetView showGridLines="0" zoomScale="125" zoomScaleNormal="125" workbookViewId="0">
      <selection activeCell="A6" sqref="A6:H6"/>
    </sheetView>
  </sheetViews>
  <sheetFormatPr baseColWidth="10" defaultColWidth="11.33203125" defaultRowHeight="16" x14ac:dyDescent="0.2"/>
  <sheetData>
    <row r="1" spans="1:12" ht="24" x14ac:dyDescent="0.3">
      <c r="B1" s="1" t="s">
        <v>52</v>
      </c>
      <c r="C1" s="1"/>
      <c r="D1" s="1"/>
      <c r="E1" s="1"/>
      <c r="F1" s="1"/>
      <c r="G1" s="1"/>
      <c r="H1" s="1"/>
      <c r="I1" s="1"/>
      <c r="J1" s="1"/>
    </row>
    <row r="2" spans="1:12" ht="18" thickBot="1" x14ac:dyDescent="0.25">
      <c r="B2" s="2" t="s">
        <v>67</v>
      </c>
      <c r="C2" s="2"/>
      <c r="D2" s="2"/>
      <c r="E2" s="2"/>
      <c r="F2" s="2"/>
      <c r="G2" s="2"/>
      <c r="H2" s="2"/>
    </row>
    <row r="3" spans="1:12" ht="17" thickTop="1" x14ac:dyDescent="0.2">
      <c r="B3" s="60" t="s">
        <v>60</v>
      </c>
      <c r="C3" s="60"/>
      <c r="D3" s="60"/>
      <c r="E3" s="60"/>
      <c r="F3" s="60"/>
      <c r="G3" s="60"/>
      <c r="H3" s="60"/>
    </row>
    <row r="4" spans="1:12" x14ac:dyDescent="0.2">
      <c r="B4" s="61"/>
      <c r="C4" s="61"/>
      <c r="D4" s="61"/>
      <c r="E4" s="61"/>
      <c r="F4" s="61"/>
      <c r="G4" s="61"/>
      <c r="H4" s="61"/>
    </row>
    <row r="6" spans="1:12" x14ac:dyDescent="0.2">
      <c r="A6" s="3" t="s">
        <v>0</v>
      </c>
      <c r="B6" s="62"/>
      <c r="C6" s="62"/>
      <c r="D6" s="62"/>
      <c r="E6" s="62"/>
      <c r="F6" s="62"/>
      <c r="G6" s="62"/>
      <c r="H6" s="62"/>
    </row>
    <row r="8" spans="1:12" ht="18" x14ac:dyDescent="0.25">
      <c r="B8" s="3" t="s">
        <v>1</v>
      </c>
      <c r="C8" s="3" t="s">
        <v>46</v>
      </c>
      <c r="E8" s="4"/>
      <c r="F8" s="4"/>
      <c r="G8" s="4"/>
      <c r="H8" s="5"/>
      <c r="I8" s="6"/>
    </row>
    <row r="9" spans="1:12" ht="19" x14ac:dyDescent="0.2">
      <c r="A9" s="3" t="s">
        <v>49</v>
      </c>
      <c r="B9" s="48"/>
      <c r="C9" s="41"/>
      <c r="E9" s="63" t="s">
        <v>2</v>
      </c>
      <c r="F9" s="64"/>
      <c r="G9" s="64"/>
      <c r="H9" s="65"/>
      <c r="K9" s="8"/>
    </row>
    <row r="10" spans="1:12" x14ac:dyDescent="0.2">
      <c r="D10" s="12"/>
      <c r="E10" s="13"/>
      <c r="F10" s="13"/>
      <c r="G10" s="13"/>
      <c r="H10" s="6"/>
      <c r="I10" s="6"/>
      <c r="K10" s="8"/>
    </row>
    <row r="11" spans="1:12" ht="20" x14ac:dyDescent="0.25">
      <c r="A11" s="3" t="s">
        <v>48</v>
      </c>
      <c r="B11" s="7">
        <v>0.1</v>
      </c>
      <c r="C11" s="14"/>
      <c r="D11" s="15"/>
      <c r="I11" s="6"/>
      <c r="K11" s="8"/>
      <c r="L11" s="11"/>
    </row>
    <row r="12" spans="1:12" ht="18" x14ac:dyDescent="0.25">
      <c r="A12" s="10" t="s">
        <v>45</v>
      </c>
      <c r="B12" s="42"/>
      <c r="C12" s="14"/>
      <c r="D12" s="63" t="s">
        <v>54</v>
      </c>
      <c r="E12" s="64"/>
      <c r="F12" s="64"/>
      <c r="G12" s="64"/>
      <c r="H12" s="65"/>
      <c r="I12" s="6"/>
      <c r="K12" s="8"/>
      <c r="L12" s="11"/>
    </row>
    <row r="13" spans="1:12" x14ac:dyDescent="0.2">
      <c r="A13" s="10" t="s">
        <v>44</v>
      </c>
      <c r="B13" s="43"/>
      <c r="C13" s="14"/>
      <c r="D13" s="63" t="s">
        <v>55</v>
      </c>
      <c r="E13" s="64"/>
      <c r="F13" s="64"/>
      <c r="G13" s="64"/>
      <c r="H13" s="65"/>
      <c r="I13" s="6"/>
      <c r="K13" s="8"/>
      <c r="L13" s="11"/>
    </row>
    <row r="14" spans="1:12" ht="18" x14ac:dyDescent="0.25">
      <c r="A14" s="10" t="s">
        <v>3</v>
      </c>
      <c r="B14" s="44"/>
      <c r="C14" s="14"/>
      <c r="D14" s="63" t="s">
        <v>56</v>
      </c>
      <c r="E14" s="64"/>
      <c r="F14" s="64"/>
      <c r="G14" s="64"/>
      <c r="H14" s="65"/>
      <c r="I14" s="6"/>
      <c r="K14" s="8"/>
      <c r="L14" s="11"/>
    </row>
    <row r="15" spans="1:12" x14ac:dyDescent="0.2">
      <c r="C15" s="14"/>
      <c r="D15" s="15"/>
      <c r="E15" s="16"/>
      <c r="F15" s="16"/>
      <c r="G15" s="16"/>
      <c r="H15" s="6"/>
      <c r="I15" s="6"/>
      <c r="K15" s="8"/>
      <c r="L15" s="11"/>
    </row>
    <row r="16" spans="1:12" ht="18" x14ac:dyDescent="0.25">
      <c r="A16" s="3" t="s">
        <v>36</v>
      </c>
      <c r="B16" s="39" t="e">
        <f>1000*(-H21/H20)</f>
        <v>#DIV/0!</v>
      </c>
      <c r="C16" s="14"/>
      <c r="D16" s="15"/>
      <c r="E16" s="16"/>
      <c r="F16" s="16"/>
      <c r="G16" s="16"/>
      <c r="H16" s="6"/>
      <c r="I16" s="6"/>
    </row>
    <row r="17" spans="1:15" ht="20" x14ac:dyDescent="0.25">
      <c r="A17" s="3" t="s">
        <v>23</v>
      </c>
      <c r="B17" s="40" t="e">
        <f>(B12*B13*1000)/(204.22*B16)</f>
        <v>#DIV/0!</v>
      </c>
      <c r="C17" s="14"/>
      <c r="D17" s="6"/>
      <c r="E17" s="16"/>
      <c r="F17" s="16"/>
      <c r="G17" s="16"/>
      <c r="H17" s="6"/>
      <c r="I17" s="6"/>
    </row>
    <row r="18" spans="1:15" x14ac:dyDescent="0.2">
      <c r="A18" s="6"/>
      <c r="B18" s="6"/>
      <c r="C18" s="6"/>
      <c r="D18" s="6"/>
      <c r="E18" s="6"/>
      <c r="F18" s="6"/>
      <c r="G18" s="6"/>
      <c r="H18" s="6"/>
      <c r="I18" s="6"/>
    </row>
    <row r="19" spans="1:15" ht="35" customHeight="1" x14ac:dyDescent="0.2">
      <c r="C19" s="70" t="s">
        <v>18</v>
      </c>
      <c r="D19" s="70"/>
      <c r="E19" s="70"/>
      <c r="G19" s="70" t="s">
        <v>24</v>
      </c>
      <c r="H19" s="70"/>
      <c r="J19" s="70" t="s">
        <v>19</v>
      </c>
      <c r="K19" s="70"/>
      <c r="L19" s="70"/>
      <c r="N19" s="70" t="s">
        <v>25</v>
      </c>
      <c r="O19" s="70"/>
    </row>
    <row r="20" spans="1:15" x14ac:dyDescent="0.2">
      <c r="A20" s="6"/>
      <c r="B20" s="9"/>
      <c r="C20" s="14"/>
      <c r="D20" s="6"/>
      <c r="E20" s="16"/>
      <c r="F20" s="16"/>
      <c r="G20" s="37" t="s">
        <v>26</v>
      </c>
      <c r="H20" s="49" t="e" cm="1">
        <f t="array" ref="H20">SLOPE(IF(ISNA(Tabla13[G(V)]),"",Tabla13[G(V)]),IF(ISNA(Tabla13[V para G(v) '[L']]),"",Tabla13[V para G(v) '[L']]))</f>
        <v>#DIV/0!</v>
      </c>
      <c r="N20" s="37" t="s">
        <v>26</v>
      </c>
      <c r="O20" s="53" t="e" cm="1">
        <f t="array" ref="O20">SLOPE(IF(ISNA(Tabla13[H(V)]),"",Tabla13[H(V)]),IF(ISNA(Tabla13[V para H(v) '[L']]),"",Tabla13[V para H(v) '[L']]))</f>
        <v>#DIV/0!</v>
      </c>
    </row>
    <row r="21" spans="1:15" x14ac:dyDescent="0.2">
      <c r="A21" s="6"/>
      <c r="B21" s="6"/>
      <c r="C21" s="6"/>
      <c r="D21" s="6"/>
      <c r="E21" s="6"/>
      <c r="F21" s="6"/>
      <c r="G21" s="37" t="s">
        <v>27</v>
      </c>
      <c r="H21" s="50" t="e" cm="1">
        <f t="array" ref="H21">INTERCEPT(IF(ISNA(Tabla13[G(V)]),"",Tabla13[G(V)]),IF(ISNA(Tabla13[V para G(v) '[L']]),"",Tabla13[V para G(v) '[L']]))</f>
        <v>#DIV/0!</v>
      </c>
      <c r="N21" s="37" t="s">
        <v>27</v>
      </c>
      <c r="O21" s="54" t="e" cm="1">
        <f t="array" ref="O21">INTERCEPT(IF(ISNA(Tabla13[H(V)]),"",Tabla13[H(V)]),IF(ISNA(Tabla13[V para H(v) '[L']]),"",Tabla13[V para H(v) '[L']]))</f>
        <v>#DIV/0!</v>
      </c>
    </row>
    <row r="22" spans="1:15" x14ac:dyDescent="0.2">
      <c r="A22" s="6"/>
      <c r="B22" s="6"/>
      <c r="C22" s="6"/>
      <c r="D22" s="6"/>
      <c r="E22" s="6"/>
      <c r="F22" s="6"/>
      <c r="G22" s="37" t="s">
        <v>39</v>
      </c>
      <c r="H22" s="51" t="e" cm="1">
        <f t="array" ref="H22">RSQ(IF(ISNA(Tabla13[G(V)]),"",Tabla13[G(V)]),IF(ISNA(Tabla13[V para G(v) '[L']]),"",Tabla13[V para G(v) '[L']]))</f>
        <v>#DIV/0!</v>
      </c>
      <c r="N22" s="37" t="s">
        <v>39</v>
      </c>
      <c r="O22" s="51" t="e" cm="1">
        <f t="array" ref="O22">RSQ(IF(ISNA(Tabla13[H(V)]),"",Tabla13[H(V)]),IF(ISNA(Tabla13[V para H(v) '[L']]),"",Tabla13[V para H(v) '[L']]))</f>
        <v>#DIV/0!</v>
      </c>
    </row>
    <row r="23" spans="1:15" ht="18" x14ac:dyDescent="0.2">
      <c r="A23" s="6"/>
      <c r="B23" s="6"/>
      <c r="C23" s="6"/>
      <c r="D23" s="6"/>
      <c r="E23" s="6"/>
      <c r="F23" s="6"/>
      <c r="G23" s="37" t="s">
        <v>40</v>
      </c>
      <c r="H23" s="52"/>
      <c r="N23" s="37" t="s">
        <v>22</v>
      </c>
      <c r="O23" s="52"/>
    </row>
    <row r="24" spans="1:15" x14ac:dyDescent="0.2">
      <c r="A24" s="6"/>
      <c r="B24" s="6"/>
      <c r="D24" t="s">
        <v>30</v>
      </c>
      <c r="F24" s="6"/>
      <c r="K24" t="s">
        <v>32</v>
      </c>
    </row>
    <row r="25" spans="1:15" x14ac:dyDescent="0.2">
      <c r="A25" s="6"/>
      <c r="B25" s="6"/>
      <c r="C25" s="34"/>
      <c r="D25" s="35" t="s">
        <v>31</v>
      </c>
      <c r="E25" s="34"/>
      <c r="F25" s="6"/>
      <c r="J25" s="34"/>
      <c r="K25" s="35" t="s">
        <v>31</v>
      </c>
      <c r="L25" s="34"/>
    </row>
    <row r="26" spans="1:15" x14ac:dyDescent="0.2">
      <c r="A26" s="6"/>
      <c r="O26" s="8"/>
    </row>
    <row r="27" spans="1:15" s="25" customFormat="1" ht="27" customHeight="1" x14ac:dyDescent="0.2">
      <c r="A27" s="70" t="s">
        <v>21</v>
      </c>
      <c r="B27" s="70"/>
      <c r="C27" s="70"/>
      <c r="D27" s="70"/>
      <c r="E27" s="70"/>
      <c r="F27" s="70"/>
      <c r="I27" s="26"/>
      <c r="K27"/>
      <c r="L27"/>
    </row>
    <row r="28" spans="1:15" x14ac:dyDescent="0.2">
      <c r="A28" s="6"/>
      <c r="B28" s="19"/>
      <c r="C28" s="19"/>
      <c r="D28" s="19"/>
      <c r="E28" s="19"/>
      <c r="F28" s="19"/>
      <c r="G28" s="19"/>
      <c r="H28" s="19"/>
      <c r="I28" s="19"/>
      <c r="J28" s="19"/>
    </row>
    <row r="29" spans="1:15" ht="16" customHeight="1" x14ac:dyDescent="0.2">
      <c r="A29" s="66" t="s">
        <v>11</v>
      </c>
      <c r="B29" s="66"/>
      <c r="C29" s="73" t="s">
        <v>14</v>
      </c>
      <c r="D29" s="73"/>
      <c r="E29" s="74" t="s">
        <v>15</v>
      </c>
      <c r="F29" s="74"/>
    </row>
    <row r="30" spans="1:15" ht="35" customHeight="1" x14ac:dyDescent="0.2">
      <c r="A30" s="36" t="s">
        <v>10</v>
      </c>
      <c r="B30" s="30" t="s">
        <v>4</v>
      </c>
      <c r="C30" s="30" t="s">
        <v>37</v>
      </c>
      <c r="D30" s="31" t="s">
        <v>16</v>
      </c>
      <c r="E30" s="30" t="s">
        <v>38</v>
      </c>
      <c r="F30" s="30" t="s">
        <v>17</v>
      </c>
      <c r="G30" s="30"/>
      <c r="H30" s="30"/>
    </row>
    <row r="31" spans="1:15" x14ac:dyDescent="0.2">
      <c r="A31" s="46"/>
      <c r="B31" s="46"/>
      <c r="C31" s="55">
        <f>IF(AND(Tabla13[[#This Row],[V  '[mL']]]&gt;=$C$25,Tabla13[[#This Row],[V  '[mL']]]&lt;=$E$25),Tabla13[[#This Row],[V  '[mL']]]/1000,NA())</f>
        <v>0</v>
      </c>
      <c r="D31" s="55">
        <f>IF(AND(Tabla13[[#This Row],[V  '[mL']]]&gt;=$C$25,Tabla13[[#This Row],[V  '[mL']]]&lt;=$E$25),10^(-Tabla13[[#This Row],[pH]])*Tabla13[[#This Row],[V para G(v) '[L']]],NA())</f>
        <v>0</v>
      </c>
      <c r="E31" s="55">
        <f>IF(AND(Tabla13[[#This Row],[V  '[mL']]]&gt;=$J$25,Tabla13[[#This Row],[V  '[mL']]]&lt;=$L$25),Tabla13[[#This Row],[V  '[mL']]]/1000,NA())</f>
        <v>0</v>
      </c>
      <c r="F31" s="55" t="e">
        <f>IF(AND(Tabla13[[#This Row],[V  '[mL']]]&gt;=$J$25,Tabla13[[#This Row],[V  '[mL']]]&lt;=$L$25),10^(Tabla13[[#This Row],[pH]])*(Tabla13[[#This Row],[V para H(v) '[L']]]+$B$14/1000)/$B$17,NA())</f>
        <v>#DIV/0!</v>
      </c>
      <c r="G31" s="21"/>
      <c r="H31" s="21"/>
    </row>
    <row r="32" spans="1:15" x14ac:dyDescent="0.2">
      <c r="A32" s="46"/>
      <c r="B32" s="46"/>
      <c r="C32" s="55">
        <f>IF(AND(Tabla13[[#This Row],[V  '[mL']]]&gt;=$C$25,Tabla13[[#This Row],[V  '[mL']]]&lt;=$E$25),Tabla13[[#This Row],[V  '[mL']]]/1000,NA())</f>
        <v>0</v>
      </c>
      <c r="D32" s="55">
        <f>IF(AND(Tabla13[[#This Row],[V  '[mL']]]&gt;=$C$25,Tabla13[[#This Row],[V  '[mL']]]&lt;=$E$25),10^(-Tabla13[[#This Row],[pH]])*Tabla13[[#This Row],[V para G(v) '[L']]],NA())</f>
        <v>0</v>
      </c>
      <c r="E32" s="55">
        <f>IF(AND(Tabla13[[#This Row],[V  '[mL']]]&gt;=$J$25,Tabla13[[#This Row],[V  '[mL']]]&lt;=$L$25),Tabla13[[#This Row],[V  '[mL']]]/1000,NA())</f>
        <v>0</v>
      </c>
      <c r="F32" s="55" t="e">
        <f>IF(AND(Tabla13[[#This Row],[V  '[mL']]]&gt;=$J$25,Tabla13[[#This Row],[V  '[mL']]]&lt;=$L$25),10^(Tabla13[[#This Row],[pH]])*(Tabla13[[#This Row],[V para H(v) '[L']]]+$B$14/1000)/$B$17,NA())</f>
        <v>#DIV/0!</v>
      </c>
      <c r="G32" s="21"/>
      <c r="H32" s="21"/>
    </row>
    <row r="33" spans="1:8" x14ac:dyDescent="0.2">
      <c r="A33" s="46"/>
      <c r="B33" s="46"/>
      <c r="C33" s="55">
        <f>IF(AND(Tabla13[[#This Row],[V  '[mL']]]&gt;=$C$25,Tabla13[[#This Row],[V  '[mL']]]&lt;=$E$25),Tabla13[[#This Row],[V  '[mL']]]/1000,NA())</f>
        <v>0</v>
      </c>
      <c r="D33" s="55">
        <f>IF(AND(Tabla13[[#This Row],[V  '[mL']]]&gt;=$C$25,Tabla13[[#This Row],[V  '[mL']]]&lt;=$E$25),10^(-Tabla13[[#This Row],[pH]])*Tabla13[[#This Row],[V para G(v) '[L']]],NA())</f>
        <v>0</v>
      </c>
      <c r="E33" s="55">
        <f>IF(AND(Tabla13[[#This Row],[V  '[mL']]]&gt;=$J$25,Tabla13[[#This Row],[V  '[mL']]]&lt;=$L$25),Tabla13[[#This Row],[V  '[mL']]]/1000,NA())</f>
        <v>0</v>
      </c>
      <c r="F33" s="55" t="e">
        <f>IF(AND(Tabla13[[#This Row],[V  '[mL']]]&gt;=$J$25,Tabla13[[#This Row],[V  '[mL']]]&lt;=$L$25),10^(Tabla13[[#This Row],[pH]])*(Tabla13[[#This Row],[V para H(v) '[L']]]+$B$14/1000)/$B$17,NA())</f>
        <v>#DIV/0!</v>
      </c>
      <c r="G33" s="21"/>
      <c r="H33" s="21"/>
    </row>
    <row r="34" spans="1:8" x14ac:dyDescent="0.2">
      <c r="A34" s="46"/>
      <c r="B34" s="46"/>
      <c r="C34" s="55">
        <f>IF(AND(Tabla13[[#This Row],[V  '[mL']]]&gt;=$C$25,Tabla13[[#This Row],[V  '[mL']]]&lt;=$E$25),Tabla13[[#This Row],[V  '[mL']]]/1000,NA())</f>
        <v>0</v>
      </c>
      <c r="D34" s="55">
        <f>IF(AND(Tabla13[[#This Row],[V  '[mL']]]&gt;=$C$25,Tabla13[[#This Row],[V  '[mL']]]&lt;=$E$25),10^(-Tabla13[[#This Row],[pH]])*Tabla13[[#This Row],[V para G(v) '[L']]],NA())</f>
        <v>0</v>
      </c>
      <c r="E34" s="55">
        <f>IF(AND(Tabla13[[#This Row],[V  '[mL']]]&gt;=$J$25,Tabla13[[#This Row],[V  '[mL']]]&lt;=$L$25),Tabla13[[#This Row],[V  '[mL']]]/1000,NA())</f>
        <v>0</v>
      </c>
      <c r="F34" s="55" t="e">
        <f>IF(AND(Tabla13[[#This Row],[V  '[mL']]]&gt;=$J$25,Tabla13[[#This Row],[V  '[mL']]]&lt;=$L$25),10^(Tabla13[[#This Row],[pH]])*(Tabla13[[#This Row],[V para H(v) '[L']]]+$B$14/1000)/$B$17,NA())</f>
        <v>#DIV/0!</v>
      </c>
      <c r="G34" s="21"/>
      <c r="H34" s="21"/>
    </row>
    <row r="35" spans="1:8" x14ac:dyDescent="0.2">
      <c r="A35" s="46"/>
      <c r="B35" s="46"/>
      <c r="C35" s="55">
        <f>IF(AND(Tabla13[[#This Row],[V  '[mL']]]&gt;=$C$25,Tabla13[[#This Row],[V  '[mL']]]&lt;=$E$25),Tabla13[[#This Row],[V  '[mL']]]/1000,NA())</f>
        <v>0</v>
      </c>
      <c r="D35" s="55">
        <f>IF(AND(Tabla13[[#This Row],[V  '[mL']]]&gt;=$C$25,Tabla13[[#This Row],[V  '[mL']]]&lt;=$E$25),10^(-Tabla13[[#This Row],[pH]])*Tabla13[[#This Row],[V para G(v) '[L']]],NA())</f>
        <v>0</v>
      </c>
      <c r="E35" s="55">
        <f>IF(AND(Tabla13[[#This Row],[V  '[mL']]]&gt;=$J$25,Tabla13[[#This Row],[V  '[mL']]]&lt;=$L$25),Tabla13[[#This Row],[V  '[mL']]]/1000,NA())</f>
        <v>0</v>
      </c>
      <c r="F35" s="55" t="e">
        <f>IF(AND(Tabla13[[#This Row],[V  '[mL']]]&gt;=$J$25,Tabla13[[#This Row],[V  '[mL']]]&lt;=$L$25),10^(Tabla13[[#This Row],[pH]])*(Tabla13[[#This Row],[V para H(v) '[L']]]+$B$14/1000)/$B$17,NA())</f>
        <v>#DIV/0!</v>
      </c>
      <c r="G35" s="21"/>
      <c r="H35" s="21"/>
    </row>
    <row r="36" spans="1:8" x14ac:dyDescent="0.2">
      <c r="A36" s="46"/>
      <c r="B36" s="46"/>
      <c r="C36" s="55">
        <f>IF(AND(Tabla13[[#This Row],[V  '[mL']]]&gt;=$C$25,Tabla13[[#This Row],[V  '[mL']]]&lt;=$E$25),Tabla13[[#This Row],[V  '[mL']]]/1000,NA())</f>
        <v>0</v>
      </c>
      <c r="D36" s="55">
        <f>IF(AND(Tabla13[[#This Row],[V  '[mL']]]&gt;=$C$25,Tabla13[[#This Row],[V  '[mL']]]&lt;=$E$25),10^(-Tabla13[[#This Row],[pH]])*Tabla13[[#This Row],[V para G(v) '[L']]],NA())</f>
        <v>0</v>
      </c>
      <c r="E36" s="55">
        <f>IF(AND(Tabla13[[#This Row],[V  '[mL']]]&gt;=$J$25,Tabla13[[#This Row],[V  '[mL']]]&lt;=$L$25),Tabla13[[#This Row],[V  '[mL']]]/1000,NA())</f>
        <v>0</v>
      </c>
      <c r="F36" s="55" t="e">
        <f>IF(AND(Tabla13[[#This Row],[V  '[mL']]]&gt;=$J$25,Tabla13[[#This Row],[V  '[mL']]]&lt;=$L$25),10^(Tabla13[[#This Row],[pH]])*(Tabla13[[#This Row],[V para H(v) '[L']]]+$B$14/1000)/$B$17,NA())</f>
        <v>#DIV/0!</v>
      </c>
      <c r="G36" s="21"/>
      <c r="H36" s="21"/>
    </row>
    <row r="37" spans="1:8" x14ac:dyDescent="0.2">
      <c r="A37" s="46"/>
      <c r="B37" s="46"/>
      <c r="C37" s="55">
        <f>IF(AND(Tabla13[[#This Row],[V  '[mL']]]&gt;=$C$25,Tabla13[[#This Row],[V  '[mL']]]&lt;=$E$25),Tabla13[[#This Row],[V  '[mL']]]/1000,NA())</f>
        <v>0</v>
      </c>
      <c r="D37" s="55">
        <f>IF(AND(Tabla13[[#This Row],[V  '[mL']]]&gt;=$C$25,Tabla13[[#This Row],[V  '[mL']]]&lt;=$E$25),10^(-Tabla13[[#This Row],[pH]])*Tabla13[[#This Row],[V para G(v) '[L']]],NA())</f>
        <v>0</v>
      </c>
      <c r="E37" s="55">
        <f>IF(AND(Tabla13[[#This Row],[V  '[mL']]]&gt;=$J$25,Tabla13[[#This Row],[V  '[mL']]]&lt;=$L$25),Tabla13[[#This Row],[V  '[mL']]]/1000,NA())</f>
        <v>0</v>
      </c>
      <c r="F37" s="55" t="e">
        <f>IF(AND(Tabla13[[#This Row],[V  '[mL']]]&gt;=$J$25,Tabla13[[#This Row],[V  '[mL']]]&lt;=$L$25),10^(Tabla13[[#This Row],[pH]])*(Tabla13[[#This Row],[V para H(v) '[L']]]+$B$14/1000)/$B$17,NA())</f>
        <v>#DIV/0!</v>
      </c>
      <c r="G37" s="21"/>
      <c r="H37" s="21"/>
    </row>
    <row r="38" spans="1:8" x14ac:dyDescent="0.2">
      <c r="A38" s="46"/>
      <c r="B38" s="46"/>
      <c r="C38" s="55">
        <f>IF(AND(Tabla13[[#This Row],[V  '[mL']]]&gt;=$C$25,Tabla13[[#This Row],[V  '[mL']]]&lt;=$E$25),Tabla13[[#This Row],[V  '[mL']]]/1000,NA())</f>
        <v>0</v>
      </c>
      <c r="D38" s="55">
        <f>IF(AND(Tabla13[[#This Row],[V  '[mL']]]&gt;=$C$25,Tabla13[[#This Row],[V  '[mL']]]&lt;=$E$25),10^(-Tabla13[[#This Row],[pH]])*Tabla13[[#This Row],[V para G(v) '[L']]],NA())</f>
        <v>0</v>
      </c>
      <c r="E38" s="55">
        <f>IF(AND(Tabla13[[#This Row],[V  '[mL']]]&gt;=$J$25,Tabla13[[#This Row],[V  '[mL']]]&lt;=$L$25),Tabla13[[#This Row],[V  '[mL']]]/1000,NA())</f>
        <v>0</v>
      </c>
      <c r="F38" s="55" t="e">
        <f>IF(AND(Tabla13[[#This Row],[V  '[mL']]]&gt;=$J$25,Tabla13[[#This Row],[V  '[mL']]]&lt;=$L$25),10^(Tabla13[[#This Row],[pH]])*(Tabla13[[#This Row],[V para H(v) '[L']]]+$B$14/1000)/$B$17,NA())</f>
        <v>#DIV/0!</v>
      </c>
      <c r="G38" s="21"/>
      <c r="H38" s="21"/>
    </row>
    <row r="39" spans="1:8" x14ac:dyDescent="0.2">
      <c r="A39" s="46"/>
      <c r="B39" s="46"/>
      <c r="C39" s="55">
        <f>IF(AND(Tabla13[[#This Row],[V  '[mL']]]&gt;=$C$25,Tabla13[[#This Row],[V  '[mL']]]&lt;=$E$25),Tabla13[[#This Row],[V  '[mL']]]/1000,NA())</f>
        <v>0</v>
      </c>
      <c r="D39" s="55">
        <f>IF(AND(Tabla13[[#This Row],[V  '[mL']]]&gt;=$C$25,Tabla13[[#This Row],[V  '[mL']]]&lt;=$E$25),10^(-Tabla13[[#This Row],[pH]])*Tabla13[[#This Row],[V para G(v) '[L']]],NA())</f>
        <v>0</v>
      </c>
      <c r="E39" s="55">
        <f>IF(AND(Tabla13[[#This Row],[V  '[mL']]]&gt;=$J$25,Tabla13[[#This Row],[V  '[mL']]]&lt;=$L$25),Tabla13[[#This Row],[V  '[mL']]]/1000,NA())</f>
        <v>0</v>
      </c>
      <c r="F39" s="55" t="e">
        <f>IF(AND(Tabla13[[#This Row],[V  '[mL']]]&gt;=$J$25,Tabla13[[#This Row],[V  '[mL']]]&lt;=$L$25),10^(Tabla13[[#This Row],[pH]])*(Tabla13[[#This Row],[V para H(v) '[L']]]+$B$14/1000)/$B$17,NA())</f>
        <v>#DIV/0!</v>
      </c>
      <c r="G39" s="21"/>
      <c r="H39" s="21"/>
    </row>
    <row r="40" spans="1:8" x14ac:dyDescent="0.2">
      <c r="A40" s="46"/>
      <c r="B40" s="46"/>
      <c r="C40" s="55">
        <f>IF(AND(Tabla13[[#This Row],[V  '[mL']]]&gt;=$C$25,Tabla13[[#This Row],[V  '[mL']]]&lt;=$E$25),Tabla13[[#This Row],[V  '[mL']]]/1000,NA())</f>
        <v>0</v>
      </c>
      <c r="D40" s="55">
        <f>IF(AND(Tabla13[[#This Row],[V  '[mL']]]&gt;=$C$25,Tabla13[[#This Row],[V  '[mL']]]&lt;=$E$25),10^(-Tabla13[[#This Row],[pH]])*Tabla13[[#This Row],[V para G(v) '[L']]],NA())</f>
        <v>0</v>
      </c>
      <c r="E40" s="55">
        <f>IF(AND(Tabla13[[#This Row],[V  '[mL']]]&gt;=$J$25,Tabla13[[#This Row],[V  '[mL']]]&lt;=$L$25),Tabla13[[#This Row],[V  '[mL']]]/1000,NA())</f>
        <v>0</v>
      </c>
      <c r="F40" s="55" t="e">
        <f>IF(AND(Tabla13[[#This Row],[V  '[mL']]]&gt;=$J$25,Tabla13[[#This Row],[V  '[mL']]]&lt;=$L$25),10^(Tabla13[[#This Row],[pH]])*(Tabla13[[#This Row],[V para H(v) '[L']]]+$B$14/1000)/$B$17,NA())</f>
        <v>#DIV/0!</v>
      </c>
      <c r="G40" s="21"/>
      <c r="H40" s="21"/>
    </row>
    <row r="41" spans="1:8" x14ac:dyDescent="0.2">
      <c r="A41" s="46"/>
      <c r="B41" s="46"/>
      <c r="C41" s="55">
        <f>IF(AND(Tabla13[[#This Row],[V  '[mL']]]&gt;=$C$25,Tabla13[[#This Row],[V  '[mL']]]&lt;=$E$25),Tabla13[[#This Row],[V  '[mL']]]/1000,NA())</f>
        <v>0</v>
      </c>
      <c r="D41" s="55">
        <f>IF(AND(Tabla13[[#This Row],[V  '[mL']]]&gt;=$C$25,Tabla13[[#This Row],[V  '[mL']]]&lt;=$E$25),10^(-Tabla13[[#This Row],[pH]])*Tabla13[[#This Row],[V para G(v) '[L']]],NA())</f>
        <v>0</v>
      </c>
      <c r="E41" s="55">
        <f>IF(AND(Tabla13[[#This Row],[V  '[mL']]]&gt;=$J$25,Tabla13[[#This Row],[V  '[mL']]]&lt;=$L$25),Tabla13[[#This Row],[V  '[mL']]]/1000,NA())</f>
        <v>0</v>
      </c>
      <c r="F41" s="55" t="e">
        <f>IF(AND(Tabla13[[#This Row],[V  '[mL']]]&gt;=$J$25,Tabla13[[#This Row],[V  '[mL']]]&lt;=$L$25),10^(Tabla13[[#This Row],[pH]])*(Tabla13[[#This Row],[V para H(v) '[L']]]+$B$14/1000)/$B$17,NA())</f>
        <v>#DIV/0!</v>
      </c>
      <c r="G41" s="21"/>
      <c r="H41" s="21"/>
    </row>
    <row r="42" spans="1:8" x14ac:dyDescent="0.2">
      <c r="A42" s="46"/>
      <c r="B42" s="46"/>
      <c r="C42" s="55">
        <f>IF(AND(Tabla13[[#This Row],[V  '[mL']]]&gt;=$C$25,Tabla13[[#This Row],[V  '[mL']]]&lt;=$E$25),Tabla13[[#This Row],[V  '[mL']]]/1000,NA())</f>
        <v>0</v>
      </c>
      <c r="D42" s="55">
        <f>IF(AND(Tabla13[[#This Row],[V  '[mL']]]&gt;=$C$25,Tabla13[[#This Row],[V  '[mL']]]&lt;=$E$25),10^(-Tabla13[[#This Row],[pH]])*Tabla13[[#This Row],[V para G(v) '[L']]],NA())</f>
        <v>0</v>
      </c>
      <c r="E42" s="55">
        <f>IF(AND(Tabla13[[#This Row],[V  '[mL']]]&gt;=$J$25,Tabla13[[#This Row],[V  '[mL']]]&lt;=$L$25),Tabla13[[#This Row],[V  '[mL']]]/1000,NA())</f>
        <v>0</v>
      </c>
      <c r="F42" s="55" t="e">
        <f>IF(AND(Tabla13[[#This Row],[V  '[mL']]]&gt;=$J$25,Tabla13[[#This Row],[V  '[mL']]]&lt;=$L$25),10^(Tabla13[[#This Row],[pH]])*(Tabla13[[#This Row],[V para H(v) '[L']]]+$B$14/1000)/$B$17,NA())</f>
        <v>#DIV/0!</v>
      </c>
      <c r="G42" s="21"/>
      <c r="H42" s="21"/>
    </row>
    <row r="43" spans="1:8" x14ac:dyDescent="0.2">
      <c r="A43" s="46"/>
      <c r="B43" s="46"/>
      <c r="C43" s="55">
        <f>IF(AND(Tabla13[[#This Row],[V  '[mL']]]&gt;=$C$25,Tabla13[[#This Row],[V  '[mL']]]&lt;=$E$25),Tabla13[[#This Row],[V  '[mL']]]/1000,NA())</f>
        <v>0</v>
      </c>
      <c r="D43" s="55">
        <f>IF(AND(Tabla13[[#This Row],[V  '[mL']]]&gt;=$C$25,Tabla13[[#This Row],[V  '[mL']]]&lt;=$E$25),10^(-Tabla13[[#This Row],[pH]])*Tabla13[[#This Row],[V para G(v) '[L']]],NA())</f>
        <v>0</v>
      </c>
      <c r="E43" s="55">
        <f>IF(AND(Tabla13[[#This Row],[V  '[mL']]]&gt;=$J$25,Tabla13[[#This Row],[V  '[mL']]]&lt;=$L$25),Tabla13[[#This Row],[V  '[mL']]]/1000,NA())</f>
        <v>0</v>
      </c>
      <c r="F43" s="55" t="e">
        <f>IF(AND(Tabla13[[#This Row],[V  '[mL']]]&gt;=$J$25,Tabla13[[#This Row],[V  '[mL']]]&lt;=$L$25),10^(Tabla13[[#This Row],[pH]])*(Tabla13[[#This Row],[V para H(v) '[L']]]+$B$14/1000)/$B$17,NA())</f>
        <v>#DIV/0!</v>
      </c>
      <c r="G43" s="21"/>
      <c r="H43" s="21"/>
    </row>
    <row r="44" spans="1:8" x14ac:dyDescent="0.2">
      <c r="A44" s="46"/>
      <c r="B44" s="46"/>
      <c r="C44" s="55">
        <f>IF(AND(Tabla13[[#This Row],[V  '[mL']]]&gt;=$C$25,Tabla13[[#This Row],[V  '[mL']]]&lt;=$E$25),Tabla13[[#This Row],[V  '[mL']]]/1000,NA())</f>
        <v>0</v>
      </c>
      <c r="D44" s="55">
        <f>IF(AND(Tabla13[[#This Row],[V  '[mL']]]&gt;=$C$25,Tabla13[[#This Row],[V  '[mL']]]&lt;=$E$25),10^(-Tabla13[[#This Row],[pH]])*Tabla13[[#This Row],[V para G(v) '[L']]],NA())</f>
        <v>0</v>
      </c>
      <c r="E44" s="55">
        <f>IF(AND(Tabla13[[#This Row],[V  '[mL']]]&gt;=$J$25,Tabla13[[#This Row],[V  '[mL']]]&lt;=$L$25),Tabla13[[#This Row],[V  '[mL']]]/1000,NA())</f>
        <v>0</v>
      </c>
      <c r="F44" s="55" t="e">
        <f>IF(AND(Tabla13[[#This Row],[V  '[mL']]]&gt;=$J$25,Tabla13[[#This Row],[V  '[mL']]]&lt;=$L$25),10^(Tabla13[[#This Row],[pH]])*(Tabla13[[#This Row],[V para H(v) '[L']]]+$B$14/1000)/$B$17,NA())</f>
        <v>#DIV/0!</v>
      </c>
      <c r="G44" s="21"/>
      <c r="H44" s="21"/>
    </row>
    <row r="45" spans="1:8" x14ac:dyDescent="0.2">
      <c r="A45" s="46"/>
      <c r="B45" s="46"/>
      <c r="C45" s="55">
        <f>IF(AND(Tabla13[[#This Row],[V  '[mL']]]&gt;=$C$25,Tabla13[[#This Row],[V  '[mL']]]&lt;=$E$25),Tabla13[[#This Row],[V  '[mL']]]/1000,NA())</f>
        <v>0</v>
      </c>
      <c r="D45" s="55">
        <f>IF(AND(Tabla13[[#This Row],[V  '[mL']]]&gt;=$C$25,Tabla13[[#This Row],[V  '[mL']]]&lt;=$E$25),10^(-Tabla13[[#This Row],[pH]])*Tabla13[[#This Row],[V para G(v) '[L']]],NA())</f>
        <v>0</v>
      </c>
      <c r="E45" s="55">
        <f>IF(AND(Tabla13[[#This Row],[V  '[mL']]]&gt;=$J$25,Tabla13[[#This Row],[V  '[mL']]]&lt;=$L$25),Tabla13[[#This Row],[V  '[mL']]]/1000,NA())</f>
        <v>0</v>
      </c>
      <c r="F45" s="55" t="e">
        <f>IF(AND(Tabla13[[#This Row],[V  '[mL']]]&gt;=$J$25,Tabla13[[#This Row],[V  '[mL']]]&lt;=$L$25),10^(Tabla13[[#This Row],[pH]])*(Tabla13[[#This Row],[V para H(v) '[L']]]+$B$14/1000)/$B$17,NA())</f>
        <v>#DIV/0!</v>
      </c>
      <c r="G45" s="21"/>
      <c r="H45" s="21"/>
    </row>
    <row r="46" spans="1:8" x14ac:dyDescent="0.2">
      <c r="A46" s="46"/>
      <c r="B46" s="46"/>
      <c r="C46" s="55">
        <f>IF(AND(Tabla13[[#This Row],[V  '[mL']]]&gt;=$C$25,Tabla13[[#This Row],[V  '[mL']]]&lt;=$E$25),Tabla13[[#This Row],[V  '[mL']]]/1000,NA())</f>
        <v>0</v>
      </c>
      <c r="D46" s="55">
        <f>IF(AND(Tabla13[[#This Row],[V  '[mL']]]&gt;=$C$25,Tabla13[[#This Row],[V  '[mL']]]&lt;=$E$25),10^(-Tabla13[[#This Row],[pH]])*Tabla13[[#This Row],[V para G(v) '[L']]],NA())</f>
        <v>0</v>
      </c>
      <c r="E46" s="55">
        <f>IF(AND(Tabla13[[#This Row],[V  '[mL']]]&gt;=$J$25,Tabla13[[#This Row],[V  '[mL']]]&lt;=$L$25),Tabla13[[#This Row],[V  '[mL']]]/1000,NA())</f>
        <v>0</v>
      </c>
      <c r="F46" s="55" t="e">
        <f>IF(AND(Tabla13[[#This Row],[V  '[mL']]]&gt;=$J$25,Tabla13[[#This Row],[V  '[mL']]]&lt;=$L$25),10^(Tabla13[[#This Row],[pH]])*(Tabla13[[#This Row],[V para H(v) '[L']]]+$B$14/1000)/$B$17,NA())</f>
        <v>#DIV/0!</v>
      </c>
      <c r="G46" s="21"/>
      <c r="H46" s="21"/>
    </row>
    <row r="47" spans="1:8" x14ac:dyDescent="0.2">
      <c r="A47" s="46"/>
      <c r="B47" s="46"/>
      <c r="C47" s="55">
        <f>IF(AND(Tabla13[[#This Row],[V  '[mL']]]&gt;=$C$25,Tabla13[[#This Row],[V  '[mL']]]&lt;=$E$25),Tabla13[[#This Row],[V  '[mL']]]/1000,NA())</f>
        <v>0</v>
      </c>
      <c r="D47" s="55">
        <f>IF(AND(Tabla13[[#This Row],[V  '[mL']]]&gt;=$C$25,Tabla13[[#This Row],[V  '[mL']]]&lt;=$E$25),10^(-Tabla13[[#This Row],[pH]])*Tabla13[[#This Row],[V para G(v) '[L']]],NA())</f>
        <v>0</v>
      </c>
      <c r="E47" s="55">
        <f>IF(AND(Tabla13[[#This Row],[V  '[mL']]]&gt;=$J$25,Tabla13[[#This Row],[V  '[mL']]]&lt;=$L$25),Tabla13[[#This Row],[V  '[mL']]]/1000,NA())</f>
        <v>0</v>
      </c>
      <c r="F47" s="55" t="e">
        <f>IF(AND(Tabla13[[#This Row],[V  '[mL']]]&gt;=$J$25,Tabla13[[#This Row],[V  '[mL']]]&lt;=$L$25),10^(Tabla13[[#This Row],[pH]])*(Tabla13[[#This Row],[V para H(v) '[L']]]+$B$14/1000)/$B$17,NA())</f>
        <v>#DIV/0!</v>
      </c>
      <c r="G47" s="21"/>
      <c r="H47" s="21"/>
    </row>
    <row r="48" spans="1:8" x14ac:dyDescent="0.2">
      <c r="A48" s="46"/>
      <c r="B48" s="46"/>
      <c r="C48" s="55">
        <f>IF(AND(Tabla13[[#This Row],[V  '[mL']]]&gt;=$C$25,Tabla13[[#This Row],[V  '[mL']]]&lt;=$E$25),Tabla13[[#This Row],[V  '[mL']]]/1000,NA())</f>
        <v>0</v>
      </c>
      <c r="D48" s="55">
        <f>IF(AND(Tabla13[[#This Row],[V  '[mL']]]&gt;=$C$25,Tabla13[[#This Row],[V  '[mL']]]&lt;=$E$25),10^(-Tabla13[[#This Row],[pH]])*Tabla13[[#This Row],[V para G(v) '[L']]],NA())</f>
        <v>0</v>
      </c>
      <c r="E48" s="55">
        <f>IF(AND(Tabla13[[#This Row],[V  '[mL']]]&gt;=$J$25,Tabla13[[#This Row],[V  '[mL']]]&lt;=$L$25),Tabla13[[#This Row],[V  '[mL']]]/1000,NA())</f>
        <v>0</v>
      </c>
      <c r="F48" s="55" t="e">
        <f>IF(AND(Tabla13[[#This Row],[V  '[mL']]]&gt;=$J$25,Tabla13[[#This Row],[V  '[mL']]]&lt;=$L$25),10^(Tabla13[[#This Row],[pH]])*(Tabla13[[#This Row],[V para H(v) '[L']]]+$B$14/1000)/$B$17,NA())</f>
        <v>#DIV/0!</v>
      </c>
      <c r="G48" s="21"/>
      <c r="H48" s="21"/>
    </row>
    <row r="49" spans="1:8" x14ac:dyDescent="0.2">
      <c r="A49" s="46"/>
      <c r="B49" s="46"/>
      <c r="C49" s="55">
        <f>IF(AND(Tabla13[[#This Row],[V  '[mL']]]&gt;=$C$25,Tabla13[[#This Row],[V  '[mL']]]&lt;=$E$25),Tabla13[[#This Row],[V  '[mL']]]/1000,NA())</f>
        <v>0</v>
      </c>
      <c r="D49" s="55">
        <f>IF(AND(Tabla13[[#This Row],[V  '[mL']]]&gt;=$C$25,Tabla13[[#This Row],[V  '[mL']]]&lt;=$E$25),10^(-Tabla13[[#This Row],[pH]])*Tabla13[[#This Row],[V para G(v) '[L']]],NA())</f>
        <v>0</v>
      </c>
      <c r="E49" s="55">
        <f>IF(AND(Tabla13[[#This Row],[V  '[mL']]]&gt;=$J$25,Tabla13[[#This Row],[V  '[mL']]]&lt;=$L$25),Tabla13[[#This Row],[V  '[mL']]]/1000,NA())</f>
        <v>0</v>
      </c>
      <c r="F49" s="55" t="e">
        <f>IF(AND(Tabla13[[#This Row],[V  '[mL']]]&gt;=$J$25,Tabla13[[#This Row],[V  '[mL']]]&lt;=$L$25),10^(Tabla13[[#This Row],[pH]])*(Tabla13[[#This Row],[V para H(v) '[L']]]+$B$14/1000)/$B$17,NA())</f>
        <v>#DIV/0!</v>
      </c>
      <c r="G49" s="21"/>
      <c r="H49" s="21"/>
    </row>
    <row r="50" spans="1:8" x14ac:dyDescent="0.2">
      <c r="A50" s="46"/>
      <c r="B50" s="46"/>
      <c r="C50" s="55">
        <f>IF(AND(Tabla13[[#This Row],[V  '[mL']]]&gt;=$C$25,Tabla13[[#This Row],[V  '[mL']]]&lt;=$E$25),Tabla13[[#This Row],[V  '[mL']]]/1000,NA())</f>
        <v>0</v>
      </c>
      <c r="D50" s="55">
        <f>IF(AND(Tabla13[[#This Row],[V  '[mL']]]&gt;=$C$25,Tabla13[[#This Row],[V  '[mL']]]&lt;=$E$25),10^(-Tabla13[[#This Row],[pH]])*Tabla13[[#This Row],[V para G(v) '[L']]],NA())</f>
        <v>0</v>
      </c>
      <c r="E50" s="55">
        <f>IF(AND(Tabla13[[#This Row],[V  '[mL']]]&gt;=$J$25,Tabla13[[#This Row],[V  '[mL']]]&lt;=$L$25),Tabla13[[#This Row],[V  '[mL']]]/1000,NA())</f>
        <v>0</v>
      </c>
      <c r="F50" s="55" t="e">
        <f>IF(AND(Tabla13[[#This Row],[V  '[mL']]]&gt;=$J$25,Tabla13[[#This Row],[V  '[mL']]]&lt;=$L$25),10^(Tabla13[[#This Row],[pH]])*(Tabla13[[#This Row],[V para H(v) '[L']]]+$B$14/1000)/$B$17,NA())</f>
        <v>#DIV/0!</v>
      </c>
      <c r="G50" s="21"/>
      <c r="H50" s="21"/>
    </row>
    <row r="51" spans="1:8" x14ac:dyDescent="0.2">
      <c r="A51" s="46"/>
      <c r="B51" s="46"/>
      <c r="C51" s="55">
        <f>IF(AND(Tabla13[[#This Row],[V  '[mL']]]&gt;=$C$25,Tabla13[[#This Row],[V  '[mL']]]&lt;=$E$25),Tabla13[[#This Row],[V  '[mL']]]/1000,NA())</f>
        <v>0</v>
      </c>
      <c r="D51" s="55">
        <f>IF(AND(Tabla13[[#This Row],[V  '[mL']]]&gt;=$C$25,Tabla13[[#This Row],[V  '[mL']]]&lt;=$E$25),10^(-Tabla13[[#This Row],[pH]])*Tabla13[[#This Row],[V para G(v) '[L']]],NA())</f>
        <v>0</v>
      </c>
      <c r="E51" s="55">
        <f>IF(AND(Tabla13[[#This Row],[V  '[mL']]]&gt;=$J$25,Tabla13[[#This Row],[V  '[mL']]]&lt;=$L$25),Tabla13[[#This Row],[V  '[mL']]]/1000,NA())</f>
        <v>0</v>
      </c>
      <c r="F51" s="55" t="e">
        <f>IF(AND(Tabla13[[#This Row],[V  '[mL']]]&gt;=$J$25,Tabla13[[#This Row],[V  '[mL']]]&lt;=$L$25),10^(Tabla13[[#This Row],[pH]])*(Tabla13[[#This Row],[V para H(v) '[L']]]+$B$14/1000)/$B$17,NA())</f>
        <v>#DIV/0!</v>
      </c>
      <c r="G51" s="21"/>
      <c r="H51" s="21"/>
    </row>
    <row r="52" spans="1:8" x14ac:dyDescent="0.2">
      <c r="A52" s="46"/>
      <c r="B52" s="46"/>
      <c r="C52" s="55">
        <f>IF(AND(Tabla13[[#This Row],[V  '[mL']]]&gt;=$C$25,Tabla13[[#This Row],[V  '[mL']]]&lt;=$E$25),Tabla13[[#This Row],[V  '[mL']]]/1000,NA())</f>
        <v>0</v>
      </c>
      <c r="D52" s="55">
        <f>IF(AND(Tabla13[[#This Row],[V  '[mL']]]&gt;=$C$25,Tabla13[[#This Row],[V  '[mL']]]&lt;=$E$25),10^(-Tabla13[[#This Row],[pH]])*Tabla13[[#This Row],[V para G(v) '[L']]],NA())</f>
        <v>0</v>
      </c>
      <c r="E52" s="55">
        <f>IF(AND(Tabla13[[#This Row],[V  '[mL']]]&gt;=$J$25,Tabla13[[#This Row],[V  '[mL']]]&lt;=$L$25),Tabla13[[#This Row],[V  '[mL']]]/1000,NA())</f>
        <v>0</v>
      </c>
      <c r="F52" s="55" t="e">
        <f>IF(AND(Tabla13[[#This Row],[V  '[mL']]]&gt;=$J$25,Tabla13[[#This Row],[V  '[mL']]]&lt;=$L$25),10^(Tabla13[[#This Row],[pH]])*(Tabla13[[#This Row],[V para H(v) '[L']]]+$B$14/1000)/$B$17,NA())</f>
        <v>#DIV/0!</v>
      </c>
      <c r="G52" s="21"/>
      <c r="H52" s="21"/>
    </row>
    <row r="53" spans="1:8" x14ac:dyDescent="0.2">
      <c r="A53" s="46"/>
      <c r="B53" s="46"/>
      <c r="C53" s="55">
        <f>IF(AND(Tabla13[[#This Row],[V  '[mL']]]&gt;=$C$25,Tabla13[[#This Row],[V  '[mL']]]&lt;=$E$25),Tabla13[[#This Row],[V  '[mL']]]/1000,NA())</f>
        <v>0</v>
      </c>
      <c r="D53" s="55">
        <f>IF(AND(Tabla13[[#This Row],[V  '[mL']]]&gt;=$C$25,Tabla13[[#This Row],[V  '[mL']]]&lt;=$E$25),10^(-Tabla13[[#This Row],[pH]])*Tabla13[[#This Row],[V para G(v) '[L']]],NA())</f>
        <v>0</v>
      </c>
      <c r="E53" s="55">
        <f>IF(AND(Tabla13[[#This Row],[V  '[mL']]]&gt;=$J$25,Tabla13[[#This Row],[V  '[mL']]]&lt;=$L$25),Tabla13[[#This Row],[V  '[mL']]]/1000,NA())</f>
        <v>0</v>
      </c>
      <c r="F53" s="55" t="e">
        <f>IF(AND(Tabla13[[#This Row],[V  '[mL']]]&gt;=$J$25,Tabla13[[#This Row],[V  '[mL']]]&lt;=$L$25),10^(Tabla13[[#This Row],[pH]])*(Tabla13[[#This Row],[V para H(v) '[L']]]+$B$14/1000)/$B$17,NA())</f>
        <v>#DIV/0!</v>
      </c>
      <c r="G53" s="21"/>
      <c r="H53" s="21"/>
    </row>
    <row r="54" spans="1:8" x14ac:dyDescent="0.2">
      <c r="A54" s="46"/>
      <c r="B54" s="46"/>
      <c r="C54" s="55">
        <f>IF(AND(Tabla13[[#This Row],[V  '[mL']]]&gt;=$C$25,Tabla13[[#This Row],[V  '[mL']]]&lt;=$E$25),Tabla13[[#This Row],[V  '[mL']]]/1000,NA())</f>
        <v>0</v>
      </c>
      <c r="D54" s="55">
        <f>IF(AND(Tabla13[[#This Row],[V  '[mL']]]&gt;=$C$25,Tabla13[[#This Row],[V  '[mL']]]&lt;=$E$25),10^(-Tabla13[[#This Row],[pH]])*Tabla13[[#This Row],[V para G(v) '[L']]],NA())</f>
        <v>0</v>
      </c>
      <c r="E54" s="55">
        <f>IF(AND(Tabla13[[#This Row],[V  '[mL']]]&gt;=$J$25,Tabla13[[#This Row],[V  '[mL']]]&lt;=$L$25),Tabla13[[#This Row],[V  '[mL']]]/1000,NA())</f>
        <v>0</v>
      </c>
      <c r="F54" s="55" t="e">
        <f>IF(AND(Tabla13[[#This Row],[V  '[mL']]]&gt;=$J$25,Tabla13[[#This Row],[V  '[mL']]]&lt;=$L$25),10^(Tabla13[[#This Row],[pH]])*(Tabla13[[#This Row],[V para H(v) '[L']]]+$B$14/1000)/$B$17,NA())</f>
        <v>#DIV/0!</v>
      </c>
      <c r="G54" s="21"/>
      <c r="H54" s="21"/>
    </row>
    <row r="55" spans="1:8" x14ac:dyDescent="0.2">
      <c r="A55" s="46"/>
      <c r="B55" s="46"/>
      <c r="C55" s="55">
        <f>IF(AND(Tabla13[[#This Row],[V  '[mL']]]&gt;=$C$25,Tabla13[[#This Row],[V  '[mL']]]&lt;=$E$25),Tabla13[[#This Row],[V  '[mL']]]/1000,NA())</f>
        <v>0</v>
      </c>
      <c r="D55" s="55">
        <f>IF(AND(Tabla13[[#This Row],[V  '[mL']]]&gt;=$C$25,Tabla13[[#This Row],[V  '[mL']]]&lt;=$E$25),10^(-Tabla13[[#This Row],[pH]])*Tabla13[[#This Row],[V para G(v) '[L']]],NA())</f>
        <v>0</v>
      </c>
      <c r="E55" s="55">
        <f>IF(AND(Tabla13[[#This Row],[V  '[mL']]]&gt;=$J$25,Tabla13[[#This Row],[V  '[mL']]]&lt;=$L$25),Tabla13[[#This Row],[V  '[mL']]]/1000,NA())</f>
        <v>0</v>
      </c>
      <c r="F55" s="55" t="e">
        <f>IF(AND(Tabla13[[#This Row],[V  '[mL']]]&gt;=$J$25,Tabla13[[#This Row],[V  '[mL']]]&lt;=$L$25),10^(Tabla13[[#This Row],[pH]])*(Tabla13[[#This Row],[V para H(v) '[L']]]+$B$14/1000)/$B$17,NA())</f>
        <v>#DIV/0!</v>
      </c>
      <c r="G55" s="21"/>
      <c r="H55" s="21"/>
    </row>
    <row r="56" spans="1:8" x14ac:dyDescent="0.2">
      <c r="A56" s="46"/>
      <c r="B56" s="46"/>
      <c r="C56" s="55">
        <f>IF(AND(Tabla13[[#This Row],[V  '[mL']]]&gt;=$C$25,Tabla13[[#This Row],[V  '[mL']]]&lt;=$E$25),Tabla13[[#This Row],[V  '[mL']]]/1000,NA())</f>
        <v>0</v>
      </c>
      <c r="D56" s="55">
        <f>IF(AND(Tabla13[[#This Row],[V  '[mL']]]&gt;=$C$25,Tabla13[[#This Row],[V  '[mL']]]&lt;=$E$25),10^(-Tabla13[[#This Row],[pH]])*Tabla13[[#This Row],[V para G(v) '[L']]],NA())</f>
        <v>0</v>
      </c>
      <c r="E56" s="55">
        <f>IF(AND(Tabla13[[#This Row],[V  '[mL']]]&gt;=$J$25,Tabla13[[#This Row],[V  '[mL']]]&lt;=$L$25),Tabla13[[#This Row],[V  '[mL']]]/1000,NA())</f>
        <v>0</v>
      </c>
      <c r="F56" s="55" t="e">
        <f>IF(AND(Tabla13[[#This Row],[V  '[mL']]]&gt;=$J$25,Tabla13[[#This Row],[V  '[mL']]]&lt;=$L$25),10^(Tabla13[[#This Row],[pH]])*(Tabla13[[#This Row],[V para H(v) '[L']]]+$B$14/1000)/$B$17,NA())</f>
        <v>#DIV/0!</v>
      </c>
      <c r="G56" s="21"/>
      <c r="H56" s="21"/>
    </row>
    <row r="57" spans="1:8" x14ac:dyDescent="0.2">
      <c r="A57" s="46"/>
      <c r="B57" s="46"/>
      <c r="C57" s="55">
        <f>IF(AND(Tabla13[[#This Row],[V  '[mL']]]&gt;=$C$25,Tabla13[[#This Row],[V  '[mL']]]&lt;=$E$25),Tabla13[[#This Row],[V  '[mL']]]/1000,NA())</f>
        <v>0</v>
      </c>
      <c r="D57" s="55">
        <f>IF(AND(Tabla13[[#This Row],[V  '[mL']]]&gt;=$C$25,Tabla13[[#This Row],[V  '[mL']]]&lt;=$E$25),10^(-Tabla13[[#This Row],[pH]])*Tabla13[[#This Row],[V para G(v) '[L']]],NA())</f>
        <v>0</v>
      </c>
      <c r="E57" s="55">
        <f>IF(AND(Tabla13[[#This Row],[V  '[mL']]]&gt;=$J$25,Tabla13[[#This Row],[V  '[mL']]]&lt;=$L$25),Tabla13[[#This Row],[V  '[mL']]]/1000,NA())</f>
        <v>0</v>
      </c>
      <c r="F57" s="55" t="e">
        <f>IF(AND(Tabla13[[#This Row],[V  '[mL']]]&gt;=$J$25,Tabla13[[#This Row],[V  '[mL']]]&lt;=$L$25),10^(Tabla13[[#This Row],[pH]])*(Tabla13[[#This Row],[V para H(v) '[L']]]+$B$14/1000)/$B$17,NA())</f>
        <v>#DIV/0!</v>
      </c>
      <c r="G57" s="21"/>
      <c r="H57" s="21"/>
    </row>
    <row r="58" spans="1:8" x14ac:dyDescent="0.2">
      <c r="A58" s="46"/>
      <c r="B58" s="46"/>
      <c r="C58" s="55">
        <f>IF(AND(Tabla13[[#This Row],[V  '[mL']]]&gt;=$C$25,Tabla13[[#This Row],[V  '[mL']]]&lt;=$E$25),Tabla13[[#This Row],[V  '[mL']]]/1000,NA())</f>
        <v>0</v>
      </c>
      <c r="D58" s="55">
        <f>IF(AND(Tabla13[[#This Row],[V  '[mL']]]&gt;=$C$25,Tabla13[[#This Row],[V  '[mL']]]&lt;=$E$25),10^(-Tabla13[[#This Row],[pH]])*Tabla13[[#This Row],[V para G(v) '[L']]],NA())</f>
        <v>0</v>
      </c>
      <c r="E58" s="55">
        <f>IF(AND(Tabla13[[#This Row],[V  '[mL']]]&gt;=$J$25,Tabla13[[#This Row],[V  '[mL']]]&lt;=$L$25),Tabla13[[#This Row],[V  '[mL']]]/1000,NA())</f>
        <v>0</v>
      </c>
      <c r="F58" s="55" t="e">
        <f>IF(AND(Tabla13[[#This Row],[V  '[mL']]]&gt;=$J$25,Tabla13[[#This Row],[V  '[mL']]]&lt;=$L$25),10^(Tabla13[[#This Row],[pH]])*(Tabla13[[#This Row],[V para H(v) '[L']]]+$B$14/1000)/$B$17,NA())</f>
        <v>#DIV/0!</v>
      </c>
      <c r="G58" s="21"/>
      <c r="H58" s="21"/>
    </row>
    <row r="59" spans="1:8" x14ac:dyDescent="0.2">
      <c r="A59" s="46"/>
      <c r="B59" s="46"/>
      <c r="C59" s="55">
        <f>IF(AND(Tabla13[[#This Row],[V  '[mL']]]&gt;=$C$25,Tabla13[[#This Row],[V  '[mL']]]&lt;=$E$25),Tabla13[[#This Row],[V  '[mL']]]/1000,NA())</f>
        <v>0</v>
      </c>
      <c r="D59" s="55">
        <f>IF(AND(Tabla13[[#This Row],[V  '[mL']]]&gt;=$C$25,Tabla13[[#This Row],[V  '[mL']]]&lt;=$E$25),10^(-Tabla13[[#This Row],[pH]])*Tabla13[[#This Row],[V para G(v) '[L']]],NA())</f>
        <v>0</v>
      </c>
      <c r="E59" s="55">
        <f>IF(AND(Tabla13[[#This Row],[V  '[mL']]]&gt;=$J$25,Tabla13[[#This Row],[V  '[mL']]]&lt;=$L$25),Tabla13[[#This Row],[V  '[mL']]]/1000,NA())</f>
        <v>0</v>
      </c>
      <c r="F59" s="55" t="e">
        <f>IF(AND(Tabla13[[#This Row],[V  '[mL']]]&gt;=$J$25,Tabla13[[#This Row],[V  '[mL']]]&lt;=$L$25),10^(Tabla13[[#This Row],[pH]])*(Tabla13[[#This Row],[V para H(v) '[L']]]+$B$14/1000)/$B$17,NA())</f>
        <v>#DIV/0!</v>
      </c>
      <c r="G59" s="21"/>
      <c r="H59" s="21"/>
    </row>
    <row r="60" spans="1:8" x14ac:dyDescent="0.2">
      <c r="A60" s="46"/>
      <c r="B60" s="46"/>
      <c r="C60" s="55">
        <f>IF(AND(Tabla13[[#This Row],[V  '[mL']]]&gt;=$C$25,Tabla13[[#This Row],[V  '[mL']]]&lt;=$E$25),Tabla13[[#This Row],[V  '[mL']]]/1000,NA())</f>
        <v>0</v>
      </c>
      <c r="D60" s="55">
        <f>IF(AND(Tabla13[[#This Row],[V  '[mL']]]&gt;=$C$25,Tabla13[[#This Row],[V  '[mL']]]&lt;=$E$25),10^(-Tabla13[[#This Row],[pH]])*Tabla13[[#This Row],[V para G(v) '[L']]],NA())</f>
        <v>0</v>
      </c>
      <c r="E60" s="55">
        <f>IF(AND(Tabla13[[#This Row],[V  '[mL']]]&gt;=$J$25,Tabla13[[#This Row],[V  '[mL']]]&lt;=$L$25),Tabla13[[#This Row],[V  '[mL']]]/1000,NA())</f>
        <v>0</v>
      </c>
      <c r="F60" s="55" t="e">
        <f>IF(AND(Tabla13[[#This Row],[V  '[mL']]]&gt;=$J$25,Tabla13[[#This Row],[V  '[mL']]]&lt;=$L$25),10^(Tabla13[[#This Row],[pH]])*(Tabla13[[#This Row],[V para H(v) '[L']]]+$B$14/1000)/$B$17,NA())</f>
        <v>#DIV/0!</v>
      </c>
      <c r="G60" s="21"/>
      <c r="H60" s="21"/>
    </row>
    <row r="61" spans="1:8" x14ac:dyDescent="0.2">
      <c r="A61" s="46"/>
      <c r="B61" s="46"/>
      <c r="C61" s="55">
        <f>IF(AND(Tabla13[[#This Row],[V  '[mL']]]&gt;=$C$25,Tabla13[[#This Row],[V  '[mL']]]&lt;=$E$25),Tabla13[[#This Row],[V  '[mL']]]/1000,NA())</f>
        <v>0</v>
      </c>
      <c r="D61" s="55">
        <f>IF(AND(Tabla13[[#This Row],[V  '[mL']]]&gt;=$C$25,Tabla13[[#This Row],[V  '[mL']]]&lt;=$E$25),10^(-Tabla13[[#This Row],[pH]])*Tabla13[[#This Row],[V para G(v) '[L']]],NA())</f>
        <v>0</v>
      </c>
      <c r="E61" s="55">
        <f>IF(AND(Tabla13[[#This Row],[V  '[mL']]]&gt;=$J$25,Tabla13[[#This Row],[V  '[mL']]]&lt;=$L$25),Tabla13[[#This Row],[V  '[mL']]]/1000,NA())</f>
        <v>0</v>
      </c>
      <c r="F61" s="55" t="e">
        <f>IF(AND(Tabla13[[#This Row],[V  '[mL']]]&gt;=$J$25,Tabla13[[#This Row],[V  '[mL']]]&lt;=$L$25),10^(Tabla13[[#This Row],[pH]])*(Tabla13[[#This Row],[V para H(v) '[L']]]+$B$14/1000)/$B$17,NA())</f>
        <v>#DIV/0!</v>
      </c>
      <c r="G61" s="21"/>
      <c r="H61" s="21"/>
    </row>
    <row r="62" spans="1:8" x14ac:dyDescent="0.2">
      <c r="A62" s="46"/>
      <c r="B62" s="46"/>
      <c r="C62" s="55">
        <f>IF(AND(Tabla13[[#This Row],[V  '[mL']]]&gt;=$C$25,Tabla13[[#This Row],[V  '[mL']]]&lt;=$E$25),Tabla13[[#This Row],[V  '[mL']]]/1000,NA())</f>
        <v>0</v>
      </c>
      <c r="D62" s="55">
        <f>IF(AND(Tabla13[[#This Row],[V  '[mL']]]&gt;=$C$25,Tabla13[[#This Row],[V  '[mL']]]&lt;=$E$25),10^(-Tabla13[[#This Row],[pH]])*Tabla13[[#This Row],[V para G(v) '[L']]],NA())</f>
        <v>0</v>
      </c>
      <c r="E62" s="55">
        <f>IF(AND(Tabla13[[#This Row],[V  '[mL']]]&gt;=$J$25,Tabla13[[#This Row],[V  '[mL']]]&lt;=$L$25),Tabla13[[#This Row],[V  '[mL']]]/1000,NA())</f>
        <v>0</v>
      </c>
      <c r="F62" s="55" t="e">
        <f>IF(AND(Tabla13[[#This Row],[V  '[mL']]]&gt;=$J$25,Tabla13[[#This Row],[V  '[mL']]]&lt;=$L$25),10^(Tabla13[[#This Row],[pH]])*(Tabla13[[#This Row],[V para H(v) '[L']]]+$B$14/1000)/$B$17,NA())</f>
        <v>#DIV/0!</v>
      </c>
      <c r="G62" s="21"/>
      <c r="H62" s="21"/>
    </row>
    <row r="63" spans="1:8" x14ac:dyDescent="0.2">
      <c r="A63" s="46"/>
      <c r="B63" s="46"/>
      <c r="C63" s="55">
        <f>IF(AND(Tabla13[[#This Row],[V  '[mL']]]&gt;=$C$25,Tabla13[[#This Row],[V  '[mL']]]&lt;=$E$25),Tabla13[[#This Row],[V  '[mL']]]/1000,NA())</f>
        <v>0</v>
      </c>
      <c r="D63" s="55">
        <f>IF(AND(Tabla13[[#This Row],[V  '[mL']]]&gt;=$C$25,Tabla13[[#This Row],[V  '[mL']]]&lt;=$E$25),10^(-Tabla13[[#This Row],[pH]])*Tabla13[[#This Row],[V para G(v) '[L']]],NA())</f>
        <v>0</v>
      </c>
      <c r="E63" s="55">
        <f>IF(AND(Tabla13[[#This Row],[V  '[mL']]]&gt;=$J$25,Tabla13[[#This Row],[V  '[mL']]]&lt;=$L$25),Tabla13[[#This Row],[V  '[mL']]]/1000,NA())</f>
        <v>0</v>
      </c>
      <c r="F63" s="55" t="e">
        <f>IF(AND(Tabla13[[#This Row],[V  '[mL']]]&gt;=$J$25,Tabla13[[#This Row],[V  '[mL']]]&lt;=$L$25),10^(Tabla13[[#This Row],[pH]])*(Tabla13[[#This Row],[V para H(v) '[L']]]+$B$14/1000)/$B$17,NA())</f>
        <v>#DIV/0!</v>
      </c>
      <c r="G63" s="21"/>
      <c r="H63" s="21"/>
    </row>
    <row r="64" spans="1:8" x14ac:dyDescent="0.2">
      <c r="A64" s="46"/>
      <c r="B64" s="46"/>
      <c r="C64" s="55">
        <f>IF(AND(Tabla13[[#This Row],[V  '[mL']]]&gt;=$C$25,Tabla13[[#This Row],[V  '[mL']]]&lt;=$E$25),Tabla13[[#This Row],[V  '[mL']]]/1000,NA())</f>
        <v>0</v>
      </c>
      <c r="D64" s="55">
        <f>IF(AND(Tabla13[[#This Row],[V  '[mL']]]&gt;=$C$25,Tabla13[[#This Row],[V  '[mL']]]&lt;=$E$25),10^(-Tabla13[[#This Row],[pH]])*Tabla13[[#This Row],[V para G(v) '[L']]],NA())</f>
        <v>0</v>
      </c>
      <c r="E64" s="55">
        <f>IF(AND(Tabla13[[#This Row],[V  '[mL']]]&gt;=$J$25,Tabla13[[#This Row],[V  '[mL']]]&lt;=$L$25),Tabla13[[#This Row],[V  '[mL']]]/1000,NA())</f>
        <v>0</v>
      </c>
      <c r="F64" s="55" t="e">
        <f>IF(AND(Tabla13[[#This Row],[V  '[mL']]]&gt;=$J$25,Tabla13[[#This Row],[V  '[mL']]]&lt;=$L$25),10^(Tabla13[[#This Row],[pH]])*(Tabla13[[#This Row],[V para H(v) '[L']]]+$B$14/1000)/$B$17,NA())</f>
        <v>#DIV/0!</v>
      </c>
      <c r="G64" s="21"/>
      <c r="H64" s="21"/>
    </row>
    <row r="65" spans="1:27" x14ac:dyDescent="0.2">
      <c r="A65" s="46"/>
      <c r="B65" s="46"/>
      <c r="C65" s="55">
        <f>IF(AND(Tabla13[[#This Row],[V  '[mL']]]&gt;=$C$25,Tabla13[[#This Row],[V  '[mL']]]&lt;=$E$25),Tabla13[[#This Row],[V  '[mL']]]/1000,NA())</f>
        <v>0</v>
      </c>
      <c r="D65" s="55">
        <f>IF(AND(Tabla13[[#This Row],[V  '[mL']]]&gt;=$C$25,Tabla13[[#This Row],[V  '[mL']]]&lt;=$E$25),10^(-Tabla13[[#This Row],[pH]])*Tabla13[[#This Row],[V para G(v) '[L']]],NA())</f>
        <v>0</v>
      </c>
      <c r="E65" s="55">
        <f>IF(AND(Tabla13[[#This Row],[V  '[mL']]]&gt;=$J$25,Tabla13[[#This Row],[V  '[mL']]]&lt;=$L$25),Tabla13[[#This Row],[V  '[mL']]]/1000,NA())</f>
        <v>0</v>
      </c>
      <c r="F65" s="55" t="e">
        <f>IF(AND(Tabla13[[#This Row],[V  '[mL']]]&gt;=$J$25,Tabla13[[#This Row],[V  '[mL']]]&lt;=$L$25),10^(Tabla13[[#This Row],[pH]])*(Tabla13[[#This Row],[V para H(v) '[L']]]+$B$14/1000)/$B$17,NA())</f>
        <v>#DIV/0!</v>
      </c>
      <c r="G65" s="21"/>
      <c r="H65" s="21"/>
    </row>
    <row r="66" spans="1:27" x14ac:dyDescent="0.2">
      <c r="A66" s="46"/>
      <c r="B66" s="46"/>
      <c r="C66" s="55">
        <f>IF(AND(Tabla13[[#This Row],[V  '[mL']]]&gt;=$C$25,Tabla13[[#This Row],[V  '[mL']]]&lt;=$E$25),Tabla13[[#This Row],[V  '[mL']]]/1000,NA())</f>
        <v>0</v>
      </c>
      <c r="D66" s="55">
        <f>IF(AND(Tabla13[[#This Row],[V  '[mL']]]&gt;=$C$25,Tabla13[[#This Row],[V  '[mL']]]&lt;=$E$25),10^(-Tabla13[[#This Row],[pH]])*Tabla13[[#This Row],[V para G(v) '[L']]],NA())</f>
        <v>0</v>
      </c>
      <c r="E66" s="55">
        <f>IF(AND(Tabla13[[#This Row],[V  '[mL']]]&gt;=$J$25,Tabla13[[#This Row],[V  '[mL']]]&lt;=$L$25),Tabla13[[#This Row],[V  '[mL']]]/1000,NA())</f>
        <v>0</v>
      </c>
      <c r="F66" s="55" t="e">
        <f>IF(AND(Tabla13[[#This Row],[V  '[mL']]]&gt;=$J$25,Tabla13[[#This Row],[V  '[mL']]]&lt;=$L$25),10^(Tabla13[[#This Row],[pH]])*(Tabla13[[#This Row],[V para H(v) '[L']]]+$B$14/1000)/$B$17,NA())</f>
        <v>#DIV/0!</v>
      </c>
      <c r="G66" s="21"/>
      <c r="H66" s="21"/>
    </row>
    <row r="67" spans="1:27" x14ac:dyDescent="0.2">
      <c r="A67" s="46"/>
      <c r="B67" s="46"/>
      <c r="C67" s="55">
        <f>IF(AND(Tabla13[[#This Row],[V  '[mL']]]&gt;=$C$25,Tabla13[[#This Row],[V  '[mL']]]&lt;=$E$25),Tabla13[[#This Row],[V  '[mL']]]/1000,NA())</f>
        <v>0</v>
      </c>
      <c r="D67" s="55">
        <f>IF(AND(Tabla13[[#This Row],[V  '[mL']]]&gt;=$C$25,Tabla13[[#This Row],[V  '[mL']]]&lt;=$E$25),10^(-Tabla13[[#This Row],[pH]])*Tabla13[[#This Row],[V para G(v) '[L']]],NA())</f>
        <v>0</v>
      </c>
      <c r="E67" s="55">
        <f>IF(AND(Tabla13[[#This Row],[V  '[mL']]]&gt;=$J$25,Tabla13[[#This Row],[V  '[mL']]]&lt;=$L$25),Tabla13[[#This Row],[V  '[mL']]]/1000,NA())</f>
        <v>0</v>
      </c>
      <c r="F67" s="55" t="e">
        <f>IF(AND(Tabla13[[#This Row],[V  '[mL']]]&gt;=$J$25,Tabla13[[#This Row],[V  '[mL']]]&lt;=$L$25),10^(Tabla13[[#This Row],[pH]])*(Tabla13[[#This Row],[V para H(v) '[L']]]+$B$14/1000)/$B$17,NA())</f>
        <v>#DIV/0!</v>
      </c>
      <c r="G67" s="21"/>
      <c r="H67" s="21"/>
    </row>
    <row r="68" spans="1:27" x14ac:dyDescent="0.2">
      <c r="A68" s="46"/>
      <c r="B68" s="46"/>
      <c r="C68" s="55">
        <f>IF(AND(Tabla13[[#This Row],[V  '[mL']]]&gt;=$C$25,Tabla13[[#This Row],[V  '[mL']]]&lt;=$E$25),Tabla13[[#This Row],[V  '[mL']]]/1000,NA())</f>
        <v>0</v>
      </c>
      <c r="D68" s="55">
        <f>IF(AND(Tabla13[[#This Row],[V  '[mL']]]&gt;=$C$25,Tabla13[[#This Row],[V  '[mL']]]&lt;=$E$25),10^(-Tabla13[[#This Row],[pH]])*Tabla13[[#This Row],[V para G(v) '[L']]],NA())</f>
        <v>0</v>
      </c>
      <c r="E68" s="55">
        <f>IF(AND(Tabla13[[#This Row],[V  '[mL']]]&gt;=$J$25,Tabla13[[#This Row],[V  '[mL']]]&lt;=$L$25),Tabla13[[#This Row],[V  '[mL']]]/1000,NA())</f>
        <v>0</v>
      </c>
      <c r="F68" s="55" t="e">
        <f>IF(AND(Tabla13[[#This Row],[V  '[mL']]]&gt;=$J$25,Tabla13[[#This Row],[V  '[mL']]]&lt;=$L$25),10^(Tabla13[[#This Row],[pH]])*(Tabla13[[#This Row],[V para H(v) '[L']]]+$B$14/1000)/$B$17,NA())</f>
        <v>#DIV/0!</v>
      </c>
      <c r="G68" s="21"/>
      <c r="H68" s="21"/>
    </row>
    <row r="69" spans="1:27" x14ac:dyDescent="0.2">
      <c r="A69" s="46"/>
      <c r="B69" s="46"/>
      <c r="C69" s="55">
        <f>IF(AND(Tabla13[[#This Row],[V  '[mL']]]&gt;=$C$25,Tabla13[[#This Row],[V  '[mL']]]&lt;=$E$25),Tabla13[[#This Row],[V  '[mL']]]/1000,NA())</f>
        <v>0</v>
      </c>
      <c r="D69" s="55">
        <f>IF(AND(Tabla13[[#This Row],[V  '[mL']]]&gt;=$C$25,Tabla13[[#This Row],[V  '[mL']]]&lt;=$E$25),10^(-Tabla13[[#This Row],[pH]])*Tabla13[[#This Row],[V para G(v) '[L']]],NA())</f>
        <v>0</v>
      </c>
      <c r="E69" s="55">
        <f>IF(AND(Tabla13[[#This Row],[V  '[mL']]]&gt;=$J$25,Tabla13[[#This Row],[V  '[mL']]]&lt;=$L$25),Tabla13[[#This Row],[V  '[mL']]]/1000,NA())</f>
        <v>0</v>
      </c>
      <c r="F69" s="55" t="e">
        <f>IF(AND(Tabla13[[#This Row],[V  '[mL']]]&gt;=$J$25,Tabla13[[#This Row],[V  '[mL']]]&lt;=$L$25),10^(Tabla13[[#This Row],[pH]])*(Tabla13[[#This Row],[V para H(v) '[L']]]+$B$14/1000)/$B$17,NA())</f>
        <v>#DIV/0!</v>
      </c>
      <c r="G69" s="21"/>
      <c r="H69" s="21"/>
    </row>
    <row r="70" spans="1:27" x14ac:dyDescent="0.2">
      <c r="A70" s="46"/>
      <c r="B70" s="46"/>
      <c r="C70" s="55">
        <f>IF(AND(Tabla13[[#This Row],[V  '[mL']]]&gt;=$C$25,Tabla13[[#This Row],[V  '[mL']]]&lt;=$E$25),Tabla13[[#This Row],[V  '[mL']]]/1000,NA())</f>
        <v>0</v>
      </c>
      <c r="D70" s="55">
        <f>IF(AND(Tabla13[[#This Row],[V  '[mL']]]&gt;=$C$25,Tabla13[[#This Row],[V  '[mL']]]&lt;=$E$25),10^(-Tabla13[[#This Row],[pH]])*Tabla13[[#This Row],[V para G(v) '[L']]],NA())</f>
        <v>0</v>
      </c>
      <c r="E70" s="55">
        <f>IF(AND(Tabla13[[#This Row],[V  '[mL']]]&gt;=$J$25,Tabla13[[#This Row],[V  '[mL']]]&lt;=$L$25),Tabla13[[#This Row],[V  '[mL']]]/1000,NA())</f>
        <v>0</v>
      </c>
      <c r="F70" s="55" t="e">
        <f>IF(AND(Tabla13[[#This Row],[V  '[mL']]]&gt;=$J$25,Tabla13[[#This Row],[V  '[mL']]]&lt;=$L$25),10^(Tabla13[[#This Row],[pH]])*(Tabla13[[#This Row],[V para H(v) '[L']]]+$B$14/1000)/$B$17,NA())</f>
        <v>#DIV/0!</v>
      </c>
      <c r="G70" s="21"/>
      <c r="H70" s="21"/>
      <c r="AA70" t="s">
        <v>13</v>
      </c>
    </row>
    <row r="71" spans="1:27" x14ac:dyDescent="0.2">
      <c r="A71" s="46"/>
      <c r="B71" s="46"/>
      <c r="C71" s="55">
        <f>IF(AND(Tabla13[[#This Row],[V  '[mL']]]&gt;=$C$25,Tabla13[[#This Row],[V  '[mL']]]&lt;=$E$25),Tabla13[[#This Row],[V  '[mL']]]/1000,NA())</f>
        <v>0</v>
      </c>
      <c r="D71" s="55">
        <f>IF(AND(Tabla13[[#This Row],[V  '[mL']]]&gt;=$C$25,Tabla13[[#This Row],[V  '[mL']]]&lt;=$E$25),10^(-Tabla13[[#This Row],[pH]])*Tabla13[[#This Row],[V para G(v) '[L']]],NA())</f>
        <v>0</v>
      </c>
      <c r="E71" s="55">
        <f>IF(AND(Tabla13[[#This Row],[V  '[mL']]]&gt;=$J$25,Tabla13[[#This Row],[V  '[mL']]]&lt;=$L$25),Tabla13[[#This Row],[V  '[mL']]]/1000,NA())</f>
        <v>0</v>
      </c>
      <c r="F71" s="55" t="e">
        <f>IF(AND(Tabla13[[#This Row],[V  '[mL']]]&gt;=$J$25,Tabla13[[#This Row],[V  '[mL']]]&lt;=$L$25),10^(Tabla13[[#This Row],[pH]])*(Tabla13[[#This Row],[V para H(v) '[L']]]+$B$14/1000)/$B$17,NA())</f>
        <v>#DIV/0!</v>
      </c>
      <c r="G71" s="21"/>
      <c r="H71" s="21"/>
    </row>
    <row r="72" spans="1:27" x14ac:dyDescent="0.2">
      <c r="A72" s="46"/>
      <c r="B72" s="46"/>
      <c r="C72" s="55">
        <f>IF(AND(Tabla13[[#This Row],[V  '[mL']]]&gt;=$C$25,Tabla13[[#This Row],[V  '[mL']]]&lt;=$E$25),Tabla13[[#This Row],[V  '[mL']]]/1000,NA())</f>
        <v>0</v>
      </c>
      <c r="D72" s="55">
        <f>IF(AND(Tabla13[[#This Row],[V  '[mL']]]&gt;=$C$25,Tabla13[[#This Row],[V  '[mL']]]&lt;=$E$25),10^(-Tabla13[[#This Row],[pH]])*Tabla13[[#This Row],[V para G(v) '[L']]],NA())</f>
        <v>0</v>
      </c>
      <c r="E72" s="55">
        <f>IF(AND(Tabla13[[#This Row],[V  '[mL']]]&gt;=$J$25,Tabla13[[#This Row],[V  '[mL']]]&lt;=$L$25),Tabla13[[#This Row],[V  '[mL']]]/1000,NA())</f>
        <v>0</v>
      </c>
      <c r="F72" s="55" t="e">
        <f>IF(AND(Tabla13[[#This Row],[V  '[mL']]]&gt;=$J$25,Tabla13[[#This Row],[V  '[mL']]]&lt;=$L$25),10^(Tabla13[[#This Row],[pH]])*(Tabla13[[#This Row],[V para H(v) '[L']]]+$B$14/1000)/$B$17,NA())</f>
        <v>#DIV/0!</v>
      </c>
      <c r="G72" s="21"/>
      <c r="H72" s="21"/>
    </row>
    <row r="73" spans="1:27" x14ac:dyDescent="0.2">
      <c r="A73" s="46"/>
      <c r="B73" s="46"/>
      <c r="C73" s="55">
        <f>IF(AND(Tabla13[[#This Row],[V  '[mL']]]&gt;=$C$25,Tabla13[[#This Row],[V  '[mL']]]&lt;=$E$25),Tabla13[[#This Row],[V  '[mL']]]/1000,NA())</f>
        <v>0</v>
      </c>
      <c r="D73" s="55">
        <f>IF(AND(Tabla13[[#This Row],[V  '[mL']]]&gt;=$C$25,Tabla13[[#This Row],[V  '[mL']]]&lt;=$E$25),10^(-Tabla13[[#This Row],[pH]])*Tabla13[[#This Row],[V para G(v) '[L']]],NA())</f>
        <v>0</v>
      </c>
      <c r="E73" s="55">
        <f>IF(AND(Tabla13[[#This Row],[V  '[mL']]]&gt;=$J$25,Tabla13[[#This Row],[V  '[mL']]]&lt;=$L$25),Tabla13[[#This Row],[V  '[mL']]]/1000,NA())</f>
        <v>0</v>
      </c>
      <c r="F73" s="55" t="e">
        <f>IF(AND(Tabla13[[#This Row],[V  '[mL']]]&gt;=$J$25,Tabla13[[#This Row],[V  '[mL']]]&lt;=$L$25),10^(Tabla13[[#This Row],[pH]])*(Tabla13[[#This Row],[V para H(v) '[L']]]+$B$14/1000)/$B$17,NA())</f>
        <v>#DIV/0!</v>
      </c>
      <c r="G73" s="21"/>
      <c r="H73" s="21"/>
    </row>
    <row r="74" spans="1:27" x14ac:dyDescent="0.2">
      <c r="A74" s="46"/>
      <c r="B74" s="46"/>
      <c r="C74" s="55">
        <f>IF(AND(Tabla13[[#This Row],[V  '[mL']]]&gt;=$C$25,Tabla13[[#This Row],[V  '[mL']]]&lt;=$E$25),Tabla13[[#This Row],[V  '[mL']]]/1000,NA())</f>
        <v>0</v>
      </c>
      <c r="D74" s="55">
        <f>IF(AND(Tabla13[[#This Row],[V  '[mL']]]&gt;=$C$25,Tabla13[[#This Row],[V  '[mL']]]&lt;=$E$25),10^(-Tabla13[[#This Row],[pH]])*Tabla13[[#This Row],[V para G(v) '[L']]],NA())</f>
        <v>0</v>
      </c>
      <c r="E74" s="55">
        <f>IF(AND(Tabla13[[#This Row],[V  '[mL']]]&gt;=$J$25,Tabla13[[#This Row],[V  '[mL']]]&lt;=$L$25),Tabla13[[#This Row],[V  '[mL']]]/1000,NA())</f>
        <v>0</v>
      </c>
      <c r="F74" s="55" t="e">
        <f>IF(AND(Tabla13[[#This Row],[V  '[mL']]]&gt;=$J$25,Tabla13[[#This Row],[V  '[mL']]]&lt;=$L$25),10^(Tabla13[[#This Row],[pH]])*(Tabla13[[#This Row],[V para H(v) '[L']]]+$B$14/1000)/$B$17,NA())</f>
        <v>#DIV/0!</v>
      </c>
      <c r="G74" s="21"/>
      <c r="H74" s="21"/>
    </row>
    <row r="75" spans="1:27" x14ac:dyDescent="0.2">
      <c r="A75" s="46"/>
      <c r="B75" s="46"/>
      <c r="C75" s="55">
        <f>IF(AND(Tabla13[[#This Row],[V  '[mL']]]&gt;=$C$25,Tabla13[[#This Row],[V  '[mL']]]&lt;=$E$25),Tabla13[[#This Row],[V  '[mL']]]/1000,NA())</f>
        <v>0</v>
      </c>
      <c r="D75" s="55">
        <f>IF(AND(Tabla13[[#This Row],[V  '[mL']]]&gt;=$C$25,Tabla13[[#This Row],[V  '[mL']]]&lt;=$E$25),10^(-Tabla13[[#This Row],[pH]])*Tabla13[[#This Row],[V para G(v) '[L']]],NA())</f>
        <v>0</v>
      </c>
      <c r="E75" s="55">
        <f>IF(AND(Tabla13[[#This Row],[V  '[mL']]]&gt;=$J$25,Tabla13[[#This Row],[V  '[mL']]]&lt;=$L$25),Tabla13[[#This Row],[V  '[mL']]]/1000,NA())</f>
        <v>0</v>
      </c>
      <c r="F75" s="55" t="e">
        <f>IF(AND(Tabla13[[#This Row],[V  '[mL']]]&gt;=$J$25,Tabla13[[#This Row],[V  '[mL']]]&lt;=$L$25),10^(Tabla13[[#This Row],[pH]])*(Tabla13[[#This Row],[V para H(v) '[L']]]+$B$14/1000)/$B$17,NA())</f>
        <v>#DIV/0!</v>
      </c>
      <c r="G75" s="21"/>
      <c r="H75" s="21"/>
    </row>
    <row r="76" spans="1:27" x14ac:dyDescent="0.2">
      <c r="A76" s="46"/>
      <c r="B76" s="46"/>
      <c r="C76" s="55">
        <f>IF(AND(Tabla13[[#This Row],[V  '[mL']]]&gt;=$C$25,Tabla13[[#This Row],[V  '[mL']]]&lt;=$E$25),Tabla13[[#This Row],[V  '[mL']]]/1000,NA())</f>
        <v>0</v>
      </c>
      <c r="D76" s="55">
        <f>IF(AND(Tabla13[[#This Row],[V  '[mL']]]&gt;=$C$25,Tabla13[[#This Row],[V  '[mL']]]&lt;=$E$25),10^(-Tabla13[[#This Row],[pH]])*Tabla13[[#This Row],[V para G(v) '[L']]],NA())</f>
        <v>0</v>
      </c>
      <c r="E76" s="55">
        <f>IF(AND(Tabla13[[#This Row],[V  '[mL']]]&gt;=$J$25,Tabla13[[#This Row],[V  '[mL']]]&lt;=$L$25),Tabla13[[#This Row],[V  '[mL']]]/1000,NA())</f>
        <v>0</v>
      </c>
      <c r="F76" s="55" t="e">
        <f>IF(AND(Tabla13[[#This Row],[V  '[mL']]]&gt;=$J$25,Tabla13[[#This Row],[V  '[mL']]]&lt;=$L$25),10^(Tabla13[[#This Row],[pH]])*(Tabla13[[#This Row],[V para H(v) '[L']]]+$B$14/1000)/$B$17,NA())</f>
        <v>#DIV/0!</v>
      </c>
      <c r="G76" s="21"/>
      <c r="H76" s="21"/>
    </row>
    <row r="77" spans="1:27" x14ac:dyDescent="0.2">
      <c r="A77" s="46"/>
      <c r="B77" s="46"/>
      <c r="C77" s="55">
        <f>IF(AND(Tabla13[[#This Row],[V  '[mL']]]&gt;=$C$25,Tabla13[[#This Row],[V  '[mL']]]&lt;=$E$25),Tabla13[[#This Row],[V  '[mL']]]/1000,NA())</f>
        <v>0</v>
      </c>
      <c r="D77" s="55">
        <f>IF(AND(Tabla13[[#This Row],[V  '[mL']]]&gt;=$C$25,Tabla13[[#This Row],[V  '[mL']]]&lt;=$E$25),10^(-Tabla13[[#This Row],[pH]])*Tabla13[[#This Row],[V para G(v) '[L']]],NA())</f>
        <v>0</v>
      </c>
      <c r="E77" s="55">
        <f>IF(AND(Tabla13[[#This Row],[V  '[mL']]]&gt;=$J$25,Tabla13[[#This Row],[V  '[mL']]]&lt;=$L$25),Tabla13[[#This Row],[V  '[mL']]]/1000,NA())</f>
        <v>0</v>
      </c>
      <c r="F77" s="55" t="e">
        <f>IF(AND(Tabla13[[#This Row],[V  '[mL']]]&gt;=$J$25,Tabla13[[#This Row],[V  '[mL']]]&lt;=$L$25),10^(Tabla13[[#This Row],[pH]])*(Tabla13[[#This Row],[V para H(v) '[L']]]+$B$14/1000)/$B$17,NA())</f>
        <v>#DIV/0!</v>
      </c>
      <c r="G77" s="21"/>
      <c r="H77" s="21"/>
    </row>
    <row r="78" spans="1:27" x14ac:dyDescent="0.2">
      <c r="A78" s="46"/>
      <c r="B78" s="46"/>
      <c r="C78" s="55">
        <f>IF(AND(Tabla13[[#This Row],[V  '[mL']]]&gt;=$C$25,Tabla13[[#This Row],[V  '[mL']]]&lt;=$E$25),Tabla13[[#This Row],[V  '[mL']]]/1000,NA())</f>
        <v>0</v>
      </c>
      <c r="D78" s="55">
        <f>IF(AND(Tabla13[[#This Row],[V  '[mL']]]&gt;=$C$25,Tabla13[[#This Row],[V  '[mL']]]&lt;=$E$25),10^(-Tabla13[[#This Row],[pH]])*Tabla13[[#This Row],[V para G(v) '[L']]],NA())</f>
        <v>0</v>
      </c>
      <c r="E78" s="55">
        <f>IF(AND(Tabla13[[#This Row],[V  '[mL']]]&gt;=$J$25,Tabla13[[#This Row],[V  '[mL']]]&lt;=$L$25),Tabla13[[#This Row],[V  '[mL']]]/1000,NA())</f>
        <v>0</v>
      </c>
      <c r="F78" s="55" t="e">
        <f>IF(AND(Tabla13[[#This Row],[V  '[mL']]]&gt;=$J$25,Tabla13[[#This Row],[V  '[mL']]]&lt;=$L$25),10^(Tabla13[[#This Row],[pH]])*(Tabla13[[#This Row],[V para H(v) '[L']]]+$B$14/1000)/$B$17,NA())</f>
        <v>#DIV/0!</v>
      </c>
      <c r="G78" s="21"/>
      <c r="H78" s="21"/>
    </row>
    <row r="79" spans="1:27" x14ac:dyDescent="0.2">
      <c r="A79" s="46"/>
      <c r="B79" s="46"/>
      <c r="C79" s="55">
        <f>IF(AND(Tabla13[[#This Row],[V  '[mL']]]&gt;=$C$25,Tabla13[[#This Row],[V  '[mL']]]&lt;=$E$25),Tabla13[[#This Row],[V  '[mL']]]/1000,NA())</f>
        <v>0</v>
      </c>
      <c r="D79" s="55">
        <f>IF(AND(Tabla13[[#This Row],[V  '[mL']]]&gt;=$C$25,Tabla13[[#This Row],[V  '[mL']]]&lt;=$E$25),10^(-Tabla13[[#This Row],[pH]])*Tabla13[[#This Row],[V para G(v) '[L']]],NA())</f>
        <v>0</v>
      </c>
      <c r="E79" s="55">
        <f>IF(AND(Tabla13[[#This Row],[V  '[mL']]]&gt;=$J$25,Tabla13[[#This Row],[V  '[mL']]]&lt;=$L$25),Tabla13[[#This Row],[V  '[mL']]]/1000,NA())</f>
        <v>0</v>
      </c>
      <c r="F79" s="55" t="e">
        <f>IF(AND(Tabla13[[#This Row],[V  '[mL']]]&gt;=$J$25,Tabla13[[#This Row],[V  '[mL']]]&lt;=$L$25),10^(Tabla13[[#This Row],[pH]])*(Tabla13[[#This Row],[V para H(v) '[L']]]+$B$14/1000)/$B$17,NA())</f>
        <v>#DIV/0!</v>
      </c>
      <c r="G79" s="21"/>
      <c r="H79" s="21"/>
    </row>
    <row r="80" spans="1:27" x14ac:dyDescent="0.2">
      <c r="A80" s="46"/>
      <c r="B80" s="46"/>
      <c r="C80" s="55">
        <f>IF(AND(Tabla13[[#This Row],[V  '[mL']]]&gt;=$C$25,Tabla13[[#This Row],[V  '[mL']]]&lt;=$E$25),Tabla13[[#This Row],[V  '[mL']]]/1000,NA())</f>
        <v>0</v>
      </c>
      <c r="D80" s="55">
        <f>IF(AND(Tabla13[[#This Row],[V  '[mL']]]&gt;=$C$25,Tabla13[[#This Row],[V  '[mL']]]&lt;=$E$25),10^(-Tabla13[[#This Row],[pH]])*Tabla13[[#This Row],[V para G(v) '[L']]],NA())</f>
        <v>0</v>
      </c>
      <c r="E80" s="55">
        <f>IF(AND(Tabla13[[#This Row],[V  '[mL']]]&gt;=$J$25,Tabla13[[#This Row],[V  '[mL']]]&lt;=$L$25),Tabla13[[#This Row],[V  '[mL']]]/1000,NA())</f>
        <v>0</v>
      </c>
      <c r="F80" s="55" t="e">
        <f>IF(AND(Tabla13[[#This Row],[V  '[mL']]]&gt;=$J$25,Tabla13[[#This Row],[V  '[mL']]]&lt;=$L$25),10^(Tabla13[[#This Row],[pH]])*(Tabla13[[#This Row],[V para H(v) '[L']]]+$B$14/1000)/$B$17,NA())</f>
        <v>#DIV/0!</v>
      </c>
      <c r="G80" s="21"/>
      <c r="H80" s="21"/>
    </row>
    <row r="81" spans="1:29" x14ac:dyDescent="0.2">
      <c r="A81" s="46"/>
      <c r="B81" s="46"/>
      <c r="C81" s="55">
        <f>IF(AND(Tabla13[[#This Row],[V  '[mL']]]&gt;=$C$25,Tabla13[[#This Row],[V  '[mL']]]&lt;=$E$25),Tabla13[[#This Row],[V  '[mL']]]/1000,NA())</f>
        <v>0</v>
      </c>
      <c r="D81" s="55">
        <f>IF(AND(Tabla13[[#This Row],[V  '[mL']]]&gt;=$C$25,Tabla13[[#This Row],[V  '[mL']]]&lt;=$E$25),10^(-Tabla13[[#This Row],[pH]])*Tabla13[[#This Row],[V para G(v) '[L']]],NA())</f>
        <v>0</v>
      </c>
      <c r="E81" s="55">
        <f>IF(AND(Tabla13[[#This Row],[V  '[mL']]]&gt;=$J$25,Tabla13[[#This Row],[V  '[mL']]]&lt;=$L$25),Tabla13[[#This Row],[V  '[mL']]]/1000,NA())</f>
        <v>0</v>
      </c>
      <c r="F81" s="55" t="e">
        <f>IF(AND(Tabla13[[#This Row],[V  '[mL']]]&gt;=$J$25,Tabla13[[#This Row],[V  '[mL']]]&lt;=$L$25),10^(Tabla13[[#This Row],[pH]])*(Tabla13[[#This Row],[V para H(v) '[L']]]+$B$14/1000)/$B$17,NA())</f>
        <v>#DIV/0!</v>
      </c>
      <c r="G81" s="21"/>
      <c r="H81" s="21"/>
    </row>
    <row r="82" spans="1:29" x14ac:dyDescent="0.2">
      <c r="A82" s="46"/>
      <c r="B82" s="46"/>
      <c r="C82" s="55">
        <f>IF(AND(Tabla13[[#This Row],[V  '[mL']]]&gt;=$C$25,Tabla13[[#This Row],[V  '[mL']]]&lt;=$E$25),Tabla13[[#This Row],[V  '[mL']]]/1000,NA())</f>
        <v>0</v>
      </c>
      <c r="D82" s="55">
        <f>IF(AND(Tabla13[[#This Row],[V  '[mL']]]&gt;=$C$25,Tabla13[[#This Row],[V  '[mL']]]&lt;=$E$25),10^(-Tabla13[[#This Row],[pH]])*Tabla13[[#This Row],[V para G(v) '[L']]],NA())</f>
        <v>0</v>
      </c>
      <c r="E82" s="55">
        <f>IF(AND(Tabla13[[#This Row],[V  '[mL']]]&gt;=$J$25,Tabla13[[#This Row],[V  '[mL']]]&lt;=$L$25),Tabla13[[#This Row],[V  '[mL']]]/1000,NA())</f>
        <v>0</v>
      </c>
      <c r="F82" s="55" t="e">
        <f>IF(AND(Tabla13[[#This Row],[V  '[mL']]]&gt;=$J$25,Tabla13[[#This Row],[V  '[mL']]]&lt;=$L$25),10^(Tabla13[[#This Row],[pH]])*(Tabla13[[#This Row],[V para H(v) '[L']]]+$B$14/1000)/$B$17,NA())</f>
        <v>#DIV/0!</v>
      </c>
      <c r="G82" s="21"/>
      <c r="H82" s="21"/>
    </row>
    <row r="83" spans="1:29" x14ac:dyDescent="0.2">
      <c r="A83" s="46"/>
      <c r="B83" s="46"/>
      <c r="C83" s="55">
        <f>IF(AND(Tabla13[[#This Row],[V  '[mL']]]&gt;=$C$25,Tabla13[[#This Row],[V  '[mL']]]&lt;=$E$25),Tabla13[[#This Row],[V  '[mL']]]/1000,NA())</f>
        <v>0</v>
      </c>
      <c r="D83" s="55">
        <f>IF(AND(Tabla13[[#This Row],[V  '[mL']]]&gt;=$C$25,Tabla13[[#This Row],[V  '[mL']]]&lt;=$E$25),10^(-Tabla13[[#This Row],[pH]])*Tabla13[[#This Row],[V para G(v) '[L']]],NA())</f>
        <v>0</v>
      </c>
      <c r="E83" s="55">
        <f>IF(AND(Tabla13[[#This Row],[V  '[mL']]]&gt;=$J$25,Tabla13[[#This Row],[V  '[mL']]]&lt;=$L$25),Tabla13[[#This Row],[V  '[mL']]]/1000,NA())</f>
        <v>0</v>
      </c>
      <c r="F83" s="55" t="e">
        <f>IF(AND(Tabla13[[#This Row],[V  '[mL']]]&gt;=$J$25,Tabla13[[#This Row],[V  '[mL']]]&lt;=$L$25),10^(Tabla13[[#This Row],[pH]])*(Tabla13[[#This Row],[V para H(v) '[L']]]+$B$14/1000)/$B$17,NA())</f>
        <v>#DIV/0!</v>
      </c>
      <c r="G83" s="21"/>
      <c r="H83" s="21"/>
      <c r="Z83" s="72"/>
      <c r="AA83" s="72"/>
      <c r="AB83" s="72"/>
      <c r="AC83" s="72"/>
    </row>
    <row r="84" spans="1:29" x14ac:dyDescent="0.2">
      <c r="A84" s="46"/>
      <c r="B84" s="46"/>
      <c r="C84" s="55">
        <f>IF(AND(Tabla13[[#This Row],[V  '[mL']]]&gt;=$C$25,Tabla13[[#This Row],[V  '[mL']]]&lt;=$E$25),Tabla13[[#This Row],[V  '[mL']]]/1000,NA())</f>
        <v>0</v>
      </c>
      <c r="D84" s="55">
        <f>IF(AND(Tabla13[[#This Row],[V  '[mL']]]&gt;=$C$25,Tabla13[[#This Row],[V  '[mL']]]&lt;=$E$25),10^(-Tabla13[[#This Row],[pH]])*Tabla13[[#This Row],[V para G(v) '[L']]],NA())</f>
        <v>0</v>
      </c>
      <c r="E84" s="55">
        <f>IF(AND(Tabla13[[#This Row],[V  '[mL']]]&gt;=$J$25,Tabla13[[#This Row],[V  '[mL']]]&lt;=$L$25),Tabla13[[#This Row],[V  '[mL']]]/1000,NA())</f>
        <v>0</v>
      </c>
      <c r="F84" s="55" t="e">
        <f>IF(AND(Tabla13[[#This Row],[V  '[mL']]]&gt;=$J$25,Tabla13[[#This Row],[V  '[mL']]]&lt;=$L$25),10^(Tabla13[[#This Row],[pH]])*(Tabla13[[#This Row],[V para H(v) '[L']]]+$B$14/1000)/$B$17,NA())</f>
        <v>#DIV/0!</v>
      </c>
      <c r="G84" s="21"/>
      <c r="H84" s="21"/>
      <c r="Z84" s="32"/>
      <c r="AB84" s="33"/>
    </row>
    <row r="85" spans="1:29" x14ac:dyDescent="0.2">
      <c r="A85" s="46"/>
      <c r="B85" s="46"/>
      <c r="C85" s="55">
        <f>IF(AND(Tabla13[[#This Row],[V  '[mL']]]&gt;=$C$25,Tabla13[[#This Row],[V  '[mL']]]&lt;=$E$25),Tabla13[[#This Row],[V  '[mL']]]/1000,NA())</f>
        <v>0</v>
      </c>
      <c r="D85" s="55">
        <f>IF(AND(Tabla13[[#This Row],[V  '[mL']]]&gt;=$C$25,Tabla13[[#This Row],[V  '[mL']]]&lt;=$E$25),10^(-Tabla13[[#This Row],[pH]])*Tabla13[[#This Row],[V para G(v) '[L']]],NA())</f>
        <v>0</v>
      </c>
      <c r="E85" s="55">
        <f>IF(AND(Tabla13[[#This Row],[V  '[mL']]]&gt;=$J$25,Tabla13[[#This Row],[V  '[mL']]]&lt;=$L$25),Tabla13[[#This Row],[V  '[mL']]]/1000,NA())</f>
        <v>0</v>
      </c>
      <c r="F85" s="55" t="e">
        <f>IF(AND(Tabla13[[#This Row],[V  '[mL']]]&gt;=$J$25,Tabla13[[#This Row],[V  '[mL']]]&lt;=$L$25),10^(Tabla13[[#This Row],[pH]])*(Tabla13[[#This Row],[V para H(v) '[L']]]+$B$14/1000)/$B$17,NA())</f>
        <v>#DIV/0!</v>
      </c>
      <c r="G85" s="21"/>
      <c r="H85" s="21"/>
      <c r="Z85" s="32"/>
      <c r="AB85" s="33"/>
    </row>
    <row r="86" spans="1:29" x14ac:dyDescent="0.2">
      <c r="A86" s="46"/>
      <c r="B86" s="46"/>
      <c r="C86" s="55">
        <f>IF(AND(Tabla13[[#This Row],[V  '[mL']]]&gt;=$C$25,Tabla13[[#This Row],[V  '[mL']]]&lt;=$E$25),Tabla13[[#This Row],[V  '[mL']]]/1000,NA())</f>
        <v>0</v>
      </c>
      <c r="D86" s="55">
        <f>IF(AND(Tabla13[[#This Row],[V  '[mL']]]&gt;=$C$25,Tabla13[[#This Row],[V  '[mL']]]&lt;=$E$25),10^(-Tabla13[[#This Row],[pH]])*Tabla13[[#This Row],[V para G(v) '[L']]],NA())</f>
        <v>0</v>
      </c>
      <c r="E86" s="55">
        <f>IF(AND(Tabla13[[#This Row],[V  '[mL']]]&gt;=$J$25,Tabla13[[#This Row],[V  '[mL']]]&lt;=$L$25),Tabla13[[#This Row],[V  '[mL']]]/1000,NA())</f>
        <v>0</v>
      </c>
      <c r="F86" s="55" t="e">
        <f>IF(AND(Tabla13[[#This Row],[V  '[mL']]]&gt;=$J$25,Tabla13[[#This Row],[V  '[mL']]]&lt;=$L$25),10^(Tabla13[[#This Row],[pH]])*(Tabla13[[#This Row],[V para H(v) '[L']]]+$B$14/1000)/$B$17,NA())</f>
        <v>#DIV/0!</v>
      </c>
      <c r="G86" s="21"/>
      <c r="H86" s="21"/>
      <c r="Z86" s="33"/>
      <c r="AB86" s="33"/>
    </row>
    <row r="87" spans="1:29" x14ac:dyDescent="0.2">
      <c r="A87" s="46"/>
      <c r="B87" s="46"/>
      <c r="C87" s="55">
        <f>IF(AND(Tabla13[[#This Row],[V  '[mL']]]&gt;=$C$25,Tabla13[[#This Row],[V  '[mL']]]&lt;=$E$25),Tabla13[[#This Row],[V  '[mL']]]/1000,NA())</f>
        <v>0</v>
      </c>
      <c r="D87" s="55">
        <f>IF(AND(Tabla13[[#This Row],[V  '[mL']]]&gt;=$C$25,Tabla13[[#This Row],[V  '[mL']]]&lt;=$E$25),10^(-Tabla13[[#This Row],[pH]])*Tabla13[[#This Row],[V para G(v) '[L']]],NA())</f>
        <v>0</v>
      </c>
      <c r="E87" s="55">
        <f>IF(AND(Tabla13[[#This Row],[V  '[mL']]]&gt;=$J$25,Tabla13[[#This Row],[V  '[mL']]]&lt;=$L$25),Tabla13[[#This Row],[V  '[mL']]]/1000,NA())</f>
        <v>0</v>
      </c>
      <c r="F87" s="55" t="e">
        <f>IF(AND(Tabla13[[#This Row],[V  '[mL']]]&gt;=$J$25,Tabla13[[#This Row],[V  '[mL']]]&lt;=$L$25),10^(Tabla13[[#This Row],[pH]])*(Tabla13[[#This Row],[V para H(v) '[L']]]+$B$14/1000)/$B$17,NA())</f>
        <v>#DIV/0!</v>
      </c>
      <c r="G87" s="21"/>
      <c r="H87" s="21"/>
    </row>
    <row r="88" spans="1:29" x14ac:dyDescent="0.2">
      <c r="A88" s="46"/>
      <c r="B88" s="46"/>
      <c r="C88" s="55">
        <f>IF(AND(Tabla13[[#This Row],[V  '[mL']]]&gt;=$C$25,Tabla13[[#This Row],[V  '[mL']]]&lt;=$E$25),Tabla13[[#This Row],[V  '[mL']]]/1000,NA())</f>
        <v>0</v>
      </c>
      <c r="D88" s="55">
        <f>IF(AND(Tabla13[[#This Row],[V  '[mL']]]&gt;=$C$25,Tabla13[[#This Row],[V  '[mL']]]&lt;=$E$25),10^(-Tabla13[[#This Row],[pH]])*Tabla13[[#This Row],[V para G(v) '[L']]],NA())</f>
        <v>0</v>
      </c>
      <c r="E88" s="55">
        <f>IF(AND(Tabla13[[#This Row],[V  '[mL']]]&gt;=$J$25,Tabla13[[#This Row],[V  '[mL']]]&lt;=$L$25),Tabla13[[#This Row],[V  '[mL']]]/1000,NA())</f>
        <v>0</v>
      </c>
      <c r="F88" s="55" t="e">
        <f>IF(AND(Tabla13[[#This Row],[V  '[mL']]]&gt;=$J$25,Tabla13[[#This Row],[V  '[mL']]]&lt;=$L$25),10^(Tabla13[[#This Row],[pH]])*(Tabla13[[#This Row],[V para H(v) '[L']]]+$B$14/1000)/$B$17,NA())</f>
        <v>#DIV/0!</v>
      </c>
      <c r="G88" s="21"/>
      <c r="H88" s="21"/>
    </row>
    <row r="89" spans="1:29" x14ac:dyDescent="0.2">
      <c r="A89" s="46"/>
      <c r="B89" s="46"/>
      <c r="C89" s="55">
        <f>IF(AND(Tabla13[[#This Row],[V  '[mL']]]&gt;=$C$25,Tabla13[[#This Row],[V  '[mL']]]&lt;=$E$25),Tabla13[[#This Row],[V  '[mL']]]/1000,NA())</f>
        <v>0</v>
      </c>
      <c r="D89" s="55">
        <f>IF(AND(Tabla13[[#This Row],[V  '[mL']]]&gt;=$C$25,Tabla13[[#This Row],[V  '[mL']]]&lt;=$E$25),10^(-Tabla13[[#This Row],[pH]])*Tabla13[[#This Row],[V para G(v) '[L']]],NA())</f>
        <v>0</v>
      </c>
      <c r="E89" s="55">
        <f>IF(AND(Tabla13[[#This Row],[V  '[mL']]]&gt;=$J$25,Tabla13[[#This Row],[V  '[mL']]]&lt;=$L$25),Tabla13[[#This Row],[V  '[mL']]]/1000,NA())</f>
        <v>0</v>
      </c>
      <c r="F89" s="55" t="e">
        <f>IF(AND(Tabla13[[#This Row],[V  '[mL']]]&gt;=$J$25,Tabla13[[#This Row],[V  '[mL']]]&lt;=$L$25),10^(Tabla13[[#This Row],[pH]])*(Tabla13[[#This Row],[V para H(v) '[L']]]+$B$14/1000)/$B$17,NA())</f>
        <v>#DIV/0!</v>
      </c>
      <c r="G89" s="21"/>
      <c r="H89" s="21"/>
    </row>
    <row r="90" spans="1:29" x14ac:dyDescent="0.2">
      <c r="A90" s="46"/>
      <c r="B90" s="46"/>
      <c r="C90" s="55">
        <f>IF(AND(Tabla13[[#This Row],[V  '[mL']]]&gt;=$C$25,Tabla13[[#This Row],[V  '[mL']]]&lt;=$E$25),Tabla13[[#This Row],[V  '[mL']]]/1000,NA())</f>
        <v>0</v>
      </c>
      <c r="D90" s="55">
        <f>IF(AND(Tabla13[[#This Row],[V  '[mL']]]&gt;=$C$25,Tabla13[[#This Row],[V  '[mL']]]&lt;=$E$25),10^(-Tabla13[[#This Row],[pH]])*Tabla13[[#This Row],[V para G(v) '[L']]],NA())</f>
        <v>0</v>
      </c>
      <c r="E90" s="55">
        <f>IF(AND(Tabla13[[#This Row],[V  '[mL']]]&gt;=$J$25,Tabla13[[#This Row],[V  '[mL']]]&lt;=$L$25),Tabla13[[#This Row],[V  '[mL']]]/1000,NA())</f>
        <v>0</v>
      </c>
      <c r="F90" s="55" t="e">
        <f>IF(AND(Tabla13[[#This Row],[V  '[mL']]]&gt;=$J$25,Tabla13[[#This Row],[V  '[mL']]]&lt;=$L$25),10^(Tabla13[[#This Row],[pH]])*(Tabla13[[#This Row],[V para H(v) '[L']]]+$B$14/1000)/$B$17,NA())</f>
        <v>#DIV/0!</v>
      </c>
      <c r="G90" s="21"/>
      <c r="H90" s="21"/>
    </row>
    <row r="91" spans="1:29" x14ac:dyDescent="0.2">
      <c r="A91" s="46"/>
      <c r="B91" s="46"/>
      <c r="C91" s="55">
        <f>IF(AND(Tabla13[[#This Row],[V  '[mL']]]&gt;=$C$25,Tabla13[[#This Row],[V  '[mL']]]&lt;=$E$25),Tabla13[[#This Row],[V  '[mL']]]/1000,NA())</f>
        <v>0</v>
      </c>
      <c r="D91" s="55">
        <f>IF(AND(Tabla13[[#This Row],[V  '[mL']]]&gt;=$C$25,Tabla13[[#This Row],[V  '[mL']]]&lt;=$E$25),10^(-Tabla13[[#This Row],[pH]])*Tabla13[[#This Row],[V para G(v) '[L']]],NA())</f>
        <v>0</v>
      </c>
      <c r="E91" s="55">
        <f>IF(AND(Tabla13[[#This Row],[V  '[mL']]]&gt;=$J$25,Tabla13[[#This Row],[V  '[mL']]]&lt;=$L$25),Tabla13[[#This Row],[V  '[mL']]]/1000,NA())</f>
        <v>0</v>
      </c>
      <c r="F91" s="55" t="e">
        <f>IF(AND(Tabla13[[#This Row],[V  '[mL']]]&gt;=$J$25,Tabla13[[#This Row],[V  '[mL']]]&lt;=$L$25),10^(Tabla13[[#This Row],[pH]])*(Tabla13[[#This Row],[V para H(v) '[L']]]+$B$14/1000)/$B$17,NA())</f>
        <v>#DIV/0!</v>
      </c>
      <c r="G91" s="21"/>
      <c r="H91" s="21"/>
    </row>
    <row r="92" spans="1:29" x14ac:dyDescent="0.2">
      <c r="A92" s="46"/>
      <c r="B92" s="46"/>
      <c r="C92" s="55">
        <f>IF(AND(Tabla13[[#This Row],[V  '[mL']]]&gt;=$C$25,Tabla13[[#This Row],[V  '[mL']]]&lt;=$E$25),Tabla13[[#This Row],[V  '[mL']]]/1000,NA())</f>
        <v>0</v>
      </c>
      <c r="D92" s="55">
        <f>IF(AND(Tabla13[[#This Row],[V  '[mL']]]&gt;=$C$25,Tabla13[[#This Row],[V  '[mL']]]&lt;=$E$25),10^(-Tabla13[[#This Row],[pH]])*Tabla13[[#This Row],[V para G(v) '[L']]],NA())</f>
        <v>0</v>
      </c>
      <c r="E92" s="55">
        <f>IF(AND(Tabla13[[#This Row],[V  '[mL']]]&gt;=$J$25,Tabla13[[#This Row],[V  '[mL']]]&lt;=$L$25),Tabla13[[#This Row],[V  '[mL']]]/1000,NA())</f>
        <v>0</v>
      </c>
      <c r="F92" s="55" t="e">
        <f>IF(AND(Tabla13[[#This Row],[V  '[mL']]]&gt;=$J$25,Tabla13[[#This Row],[V  '[mL']]]&lt;=$L$25),10^(Tabla13[[#This Row],[pH]])*(Tabla13[[#This Row],[V para H(v) '[L']]]+$B$14/1000)/$B$17,NA())</f>
        <v>#DIV/0!</v>
      </c>
      <c r="G92" s="21"/>
      <c r="H92" s="21"/>
    </row>
    <row r="93" spans="1:29" x14ac:dyDescent="0.2">
      <c r="A93" s="46"/>
      <c r="B93" s="46"/>
      <c r="C93" s="55">
        <f>IF(AND(Tabla13[[#This Row],[V  '[mL']]]&gt;=$C$25,Tabla13[[#This Row],[V  '[mL']]]&lt;=$E$25),Tabla13[[#This Row],[V  '[mL']]]/1000,NA())</f>
        <v>0</v>
      </c>
      <c r="D93" s="55">
        <f>IF(AND(Tabla13[[#This Row],[V  '[mL']]]&gt;=$C$25,Tabla13[[#This Row],[V  '[mL']]]&lt;=$E$25),10^(-Tabla13[[#This Row],[pH]])*Tabla13[[#This Row],[V para G(v) '[L']]],NA())</f>
        <v>0</v>
      </c>
      <c r="E93" s="55">
        <f>IF(AND(Tabla13[[#This Row],[V  '[mL']]]&gt;=$J$25,Tabla13[[#This Row],[V  '[mL']]]&lt;=$L$25),Tabla13[[#This Row],[V  '[mL']]]/1000,NA())</f>
        <v>0</v>
      </c>
      <c r="F93" s="55" t="e">
        <f>IF(AND(Tabla13[[#This Row],[V  '[mL']]]&gt;=$J$25,Tabla13[[#This Row],[V  '[mL']]]&lt;=$L$25),10^(Tabla13[[#This Row],[pH]])*(Tabla13[[#This Row],[V para H(v) '[L']]]+$B$14/1000)/$B$17,NA())</f>
        <v>#DIV/0!</v>
      </c>
      <c r="G93" s="21"/>
      <c r="H93" s="21"/>
    </row>
    <row r="94" spans="1:29" x14ac:dyDescent="0.2">
      <c r="A94" s="46"/>
      <c r="B94" s="46"/>
      <c r="C94" s="55">
        <f>IF(AND(Tabla13[[#This Row],[V  '[mL']]]&gt;=$C$25,Tabla13[[#This Row],[V  '[mL']]]&lt;=$E$25),Tabla13[[#This Row],[V  '[mL']]]/1000,NA())</f>
        <v>0</v>
      </c>
      <c r="D94" s="55">
        <f>IF(AND(Tabla13[[#This Row],[V  '[mL']]]&gt;=$C$25,Tabla13[[#This Row],[V  '[mL']]]&lt;=$E$25),10^(-Tabla13[[#This Row],[pH]])*Tabla13[[#This Row],[V para G(v) '[L']]],NA())</f>
        <v>0</v>
      </c>
      <c r="E94" s="55">
        <f>IF(AND(Tabla13[[#This Row],[V  '[mL']]]&gt;=$J$25,Tabla13[[#This Row],[V  '[mL']]]&lt;=$L$25),Tabla13[[#This Row],[V  '[mL']]]/1000,NA())</f>
        <v>0</v>
      </c>
      <c r="F94" s="55" t="e">
        <f>IF(AND(Tabla13[[#This Row],[V  '[mL']]]&gt;=$J$25,Tabla13[[#This Row],[V  '[mL']]]&lt;=$L$25),10^(Tabla13[[#This Row],[pH]])*(Tabla13[[#This Row],[V para H(v) '[L']]]+$B$14/1000)/$B$17,NA())</f>
        <v>#DIV/0!</v>
      </c>
      <c r="G94" s="21"/>
      <c r="H94" s="21"/>
    </row>
    <row r="95" spans="1:29" x14ac:dyDescent="0.2">
      <c r="A95" s="46"/>
      <c r="B95" s="46"/>
      <c r="C95" s="55">
        <f>IF(AND(Tabla13[[#This Row],[V  '[mL']]]&gt;=$C$25,Tabla13[[#This Row],[V  '[mL']]]&lt;=$E$25),Tabla13[[#This Row],[V  '[mL']]]/1000,NA())</f>
        <v>0</v>
      </c>
      <c r="D95" s="55">
        <f>IF(AND(Tabla13[[#This Row],[V  '[mL']]]&gt;=$C$25,Tabla13[[#This Row],[V  '[mL']]]&lt;=$E$25),10^(-Tabla13[[#This Row],[pH]])*Tabla13[[#This Row],[V para G(v) '[L']]],NA())</f>
        <v>0</v>
      </c>
      <c r="E95" s="55">
        <f>IF(AND(Tabla13[[#This Row],[V  '[mL']]]&gt;=$J$25,Tabla13[[#This Row],[V  '[mL']]]&lt;=$L$25),Tabla13[[#This Row],[V  '[mL']]]/1000,NA())</f>
        <v>0</v>
      </c>
      <c r="F95" s="55" t="e">
        <f>IF(AND(Tabla13[[#This Row],[V  '[mL']]]&gt;=$J$25,Tabla13[[#This Row],[V  '[mL']]]&lt;=$L$25),10^(Tabla13[[#This Row],[pH]])*(Tabla13[[#This Row],[V para H(v) '[L']]]+$B$14/1000)/$B$17,NA())</f>
        <v>#DIV/0!</v>
      </c>
      <c r="G95" s="21"/>
      <c r="H95" s="21"/>
    </row>
    <row r="96" spans="1:29" x14ac:dyDescent="0.2">
      <c r="A96" s="46"/>
      <c r="B96" s="46"/>
      <c r="C96" s="55">
        <f>IF(AND(Tabla13[[#This Row],[V  '[mL']]]&gt;=$C$25,Tabla13[[#This Row],[V  '[mL']]]&lt;=$E$25),Tabla13[[#This Row],[V  '[mL']]]/1000,NA())</f>
        <v>0</v>
      </c>
      <c r="D96" s="55">
        <f>IF(AND(Tabla13[[#This Row],[V  '[mL']]]&gt;=$C$25,Tabla13[[#This Row],[V  '[mL']]]&lt;=$E$25),10^(-Tabla13[[#This Row],[pH]])*Tabla13[[#This Row],[V para G(v) '[L']]],NA())</f>
        <v>0</v>
      </c>
      <c r="E96" s="55">
        <f>IF(AND(Tabla13[[#This Row],[V  '[mL']]]&gt;=$J$25,Tabla13[[#This Row],[V  '[mL']]]&lt;=$L$25),Tabla13[[#This Row],[V  '[mL']]]/1000,NA())</f>
        <v>0</v>
      </c>
      <c r="F96" s="55" t="e">
        <f>IF(AND(Tabla13[[#This Row],[V  '[mL']]]&gt;=$J$25,Tabla13[[#This Row],[V  '[mL']]]&lt;=$L$25),10^(Tabla13[[#This Row],[pH]])*(Tabla13[[#This Row],[V para H(v) '[L']]]+$B$14/1000)/$B$17,NA())</f>
        <v>#DIV/0!</v>
      </c>
      <c r="G96" s="21"/>
      <c r="H96" s="21"/>
    </row>
    <row r="97" spans="1:29" x14ac:dyDescent="0.2">
      <c r="A97" s="46"/>
      <c r="B97" s="46"/>
      <c r="C97" s="55">
        <f>IF(AND(Tabla13[[#This Row],[V  '[mL']]]&gt;=$C$25,Tabla13[[#This Row],[V  '[mL']]]&lt;=$E$25),Tabla13[[#This Row],[V  '[mL']]]/1000,NA())</f>
        <v>0</v>
      </c>
      <c r="D97" s="55">
        <f>IF(AND(Tabla13[[#This Row],[V  '[mL']]]&gt;=$C$25,Tabla13[[#This Row],[V  '[mL']]]&lt;=$E$25),10^(-Tabla13[[#This Row],[pH]])*Tabla13[[#This Row],[V para G(v) '[L']]],NA())</f>
        <v>0</v>
      </c>
      <c r="E97" s="55">
        <f>IF(AND(Tabla13[[#This Row],[V  '[mL']]]&gt;=$J$25,Tabla13[[#This Row],[V  '[mL']]]&lt;=$L$25),Tabla13[[#This Row],[V  '[mL']]]/1000,NA())</f>
        <v>0</v>
      </c>
      <c r="F97" s="55" t="e">
        <f>IF(AND(Tabla13[[#This Row],[V  '[mL']]]&gt;=$J$25,Tabla13[[#This Row],[V  '[mL']]]&lt;=$L$25),10^(Tabla13[[#This Row],[pH]])*(Tabla13[[#This Row],[V para H(v) '[L']]]+$B$14/1000)/$B$17,NA())</f>
        <v>#DIV/0!</v>
      </c>
      <c r="G97" s="21"/>
      <c r="H97" s="21"/>
    </row>
    <row r="98" spans="1:29" x14ac:dyDescent="0.2">
      <c r="A98" s="46"/>
      <c r="B98" s="46"/>
      <c r="C98" s="55">
        <f>IF(AND(Tabla13[[#This Row],[V  '[mL']]]&gt;=$C$25,Tabla13[[#This Row],[V  '[mL']]]&lt;=$E$25),Tabla13[[#This Row],[V  '[mL']]]/1000,NA())</f>
        <v>0</v>
      </c>
      <c r="D98" s="55">
        <f>IF(AND(Tabla13[[#This Row],[V  '[mL']]]&gt;=$C$25,Tabla13[[#This Row],[V  '[mL']]]&lt;=$E$25),10^(-Tabla13[[#This Row],[pH]])*Tabla13[[#This Row],[V para G(v) '[L']]],NA())</f>
        <v>0</v>
      </c>
      <c r="E98" s="55">
        <f>IF(AND(Tabla13[[#This Row],[V  '[mL']]]&gt;=$J$25,Tabla13[[#This Row],[V  '[mL']]]&lt;=$L$25),Tabla13[[#This Row],[V  '[mL']]]/1000,NA())</f>
        <v>0</v>
      </c>
      <c r="F98" s="55" t="e">
        <f>IF(AND(Tabla13[[#This Row],[V  '[mL']]]&gt;=$J$25,Tabla13[[#This Row],[V  '[mL']]]&lt;=$L$25),10^(Tabla13[[#This Row],[pH]])*(Tabla13[[#This Row],[V para H(v) '[L']]]+$B$14/1000)/$B$17,NA())</f>
        <v>#DIV/0!</v>
      </c>
      <c r="G98" s="21"/>
      <c r="H98" s="21"/>
    </row>
    <row r="99" spans="1:29" x14ac:dyDescent="0.2">
      <c r="A99" s="46"/>
      <c r="B99" s="46"/>
      <c r="C99" s="55">
        <f>IF(AND(Tabla13[[#This Row],[V  '[mL']]]&gt;=$C$25,Tabla13[[#This Row],[V  '[mL']]]&lt;=$E$25),Tabla13[[#This Row],[V  '[mL']]]/1000,NA())</f>
        <v>0</v>
      </c>
      <c r="D99" s="55">
        <f>IF(AND(Tabla13[[#This Row],[V  '[mL']]]&gt;=$C$25,Tabla13[[#This Row],[V  '[mL']]]&lt;=$E$25),10^(-Tabla13[[#This Row],[pH]])*Tabla13[[#This Row],[V para G(v) '[L']]],NA())</f>
        <v>0</v>
      </c>
      <c r="E99" s="55">
        <f>IF(AND(Tabla13[[#This Row],[V  '[mL']]]&gt;=$J$25,Tabla13[[#This Row],[V  '[mL']]]&lt;=$L$25),Tabla13[[#This Row],[V  '[mL']]]/1000,NA())</f>
        <v>0</v>
      </c>
      <c r="F99" s="55" t="e">
        <f>IF(AND(Tabla13[[#This Row],[V  '[mL']]]&gt;=$J$25,Tabla13[[#This Row],[V  '[mL']]]&lt;=$L$25),10^(Tabla13[[#This Row],[pH]])*(Tabla13[[#This Row],[V para H(v) '[L']]]+$B$14/1000)/$B$17,NA())</f>
        <v>#DIV/0!</v>
      </c>
      <c r="G99" s="21"/>
      <c r="H99" s="21"/>
    </row>
    <row r="100" spans="1:29" x14ac:dyDescent="0.2">
      <c r="A100" s="46"/>
      <c r="B100" s="46"/>
      <c r="C100" s="55">
        <f>IF(AND(Tabla13[[#This Row],[V  '[mL']]]&gt;=$C$25,Tabla13[[#This Row],[V  '[mL']]]&lt;=$E$25),Tabla13[[#This Row],[V  '[mL']]]/1000,NA())</f>
        <v>0</v>
      </c>
      <c r="D100" s="55">
        <f>IF(AND(Tabla13[[#This Row],[V  '[mL']]]&gt;=$C$25,Tabla13[[#This Row],[V  '[mL']]]&lt;=$E$25),10^(-Tabla13[[#This Row],[pH]])*Tabla13[[#This Row],[V para G(v) '[L']]],NA())</f>
        <v>0</v>
      </c>
      <c r="E100" s="55">
        <f>IF(AND(Tabla13[[#This Row],[V  '[mL']]]&gt;=$J$25,Tabla13[[#This Row],[V  '[mL']]]&lt;=$L$25),Tabla13[[#This Row],[V  '[mL']]]/1000,NA())</f>
        <v>0</v>
      </c>
      <c r="F100" s="55" t="e">
        <f>IF(AND(Tabla13[[#This Row],[V  '[mL']]]&gt;=$J$25,Tabla13[[#This Row],[V  '[mL']]]&lt;=$L$25),10^(Tabla13[[#This Row],[pH]])*(Tabla13[[#This Row],[V para H(v) '[L']]]+$B$14/1000)/$B$17,NA())</f>
        <v>#DIV/0!</v>
      </c>
      <c r="G100" s="21"/>
      <c r="H100" s="21"/>
      <c r="AC100" t="s">
        <v>9</v>
      </c>
    </row>
    <row r="101" spans="1:29" x14ac:dyDescent="0.2">
      <c r="A101" s="46"/>
      <c r="B101" s="46"/>
      <c r="C101" s="55">
        <f>IF(AND(Tabla13[[#This Row],[V  '[mL']]]&gt;=$C$25,Tabla13[[#This Row],[V  '[mL']]]&lt;=$E$25),Tabla13[[#This Row],[V  '[mL']]]/1000,NA())</f>
        <v>0</v>
      </c>
      <c r="D101" s="55">
        <f>IF(AND(Tabla13[[#This Row],[V  '[mL']]]&gt;=$C$25,Tabla13[[#This Row],[V  '[mL']]]&lt;=$E$25),10^(-Tabla13[[#This Row],[pH]])*Tabla13[[#This Row],[V para G(v) '[L']]],NA())</f>
        <v>0</v>
      </c>
      <c r="E101" s="55">
        <f>IF(AND(Tabla13[[#This Row],[V  '[mL']]]&gt;=$J$25,Tabla13[[#This Row],[V  '[mL']]]&lt;=$L$25),Tabla13[[#This Row],[V  '[mL']]]/1000,NA())</f>
        <v>0</v>
      </c>
      <c r="F101" s="55" t="e">
        <f>IF(AND(Tabla13[[#This Row],[V  '[mL']]]&gt;=$J$25,Tabla13[[#This Row],[V  '[mL']]]&lt;=$L$25),10^(Tabla13[[#This Row],[pH]])*(Tabla13[[#This Row],[V para H(v) '[L']]]+$B$14/1000)/$B$17,NA())</f>
        <v>#DIV/0!</v>
      </c>
      <c r="G101" s="21"/>
      <c r="H101" s="21"/>
    </row>
    <row r="102" spans="1:29" x14ac:dyDescent="0.2">
      <c r="A102" s="46"/>
      <c r="B102" s="46"/>
      <c r="C102" s="55">
        <f>IF(AND(Tabla13[[#This Row],[V  '[mL']]]&gt;=$C$25,Tabla13[[#This Row],[V  '[mL']]]&lt;=$E$25),Tabla13[[#This Row],[V  '[mL']]]/1000,NA())</f>
        <v>0</v>
      </c>
      <c r="D102" s="55">
        <f>IF(AND(Tabla13[[#This Row],[V  '[mL']]]&gt;=$C$25,Tabla13[[#This Row],[V  '[mL']]]&lt;=$E$25),10^(-Tabla13[[#This Row],[pH]])*Tabla13[[#This Row],[V para G(v) '[L']]],NA())</f>
        <v>0</v>
      </c>
      <c r="E102" s="55">
        <f>IF(AND(Tabla13[[#This Row],[V  '[mL']]]&gt;=$J$25,Tabla13[[#This Row],[V  '[mL']]]&lt;=$L$25),Tabla13[[#This Row],[V  '[mL']]]/1000,NA())</f>
        <v>0</v>
      </c>
      <c r="F102" s="55" t="e">
        <f>IF(AND(Tabla13[[#This Row],[V  '[mL']]]&gt;=$J$25,Tabla13[[#This Row],[V  '[mL']]]&lt;=$L$25),10^(Tabla13[[#This Row],[pH]])*(Tabla13[[#This Row],[V para H(v) '[L']]]+$B$14/1000)/$B$17,NA())</f>
        <v>#DIV/0!</v>
      </c>
      <c r="G102" s="21"/>
      <c r="H102" s="21"/>
    </row>
    <row r="103" spans="1:29" x14ac:dyDescent="0.2">
      <c r="A103" s="46"/>
      <c r="B103" s="46"/>
      <c r="C103" s="55">
        <f>IF(AND(Tabla13[[#This Row],[V  '[mL']]]&gt;=$C$25,Tabla13[[#This Row],[V  '[mL']]]&lt;=$E$25),Tabla13[[#This Row],[V  '[mL']]]/1000,NA())</f>
        <v>0</v>
      </c>
      <c r="D103" s="55">
        <f>IF(AND(Tabla13[[#This Row],[V  '[mL']]]&gt;=$C$25,Tabla13[[#This Row],[V  '[mL']]]&lt;=$E$25),10^(-Tabla13[[#This Row],[pH]])*Tabla13[[#This Row],[V para G(v) '[L']]],NA())</f>
        <v>0</v>
      </c>
      <c r="E103" s="55">
        <f>IF(AND(Tabla13[[#This Row],[V  '[mL']]]&gt;=$J$25,Tabla13[[#This Row],[V  '[mL']]]&lt;=$L$25),Tabla13[[#This Row],[V  '[mL']]]/1000,NA())</f>
        <v>0</v>
      </c>
      <c r="F103" s="55" t="e">
        <f>IF(AND(Tabla13[[#This Row],[V  '[mL']]]&gt;=$J$25,Tabla13[[#This Row],[V  '[mL']]]&lt;=$L$25),10^(Tabla13[[#This Row],[pH]])*(Tabla13[[#This Row],[V para H(v) '[L']]]+$B$14/1000)/$B$17,NA())</f>
        <v>#DIV/0!</v>
      </c>
      <c r="G103" s="21"/>
      <c r="H103" s="21"/>
    </row>
    <row r="104" spans="1:29" x14ac:dyDescent="0.2">
      <c r="A104" s="46"/>
      <c r="B104" s="46"/>
      <c r="C104" s="55">
        <f>IF(AND(Tabla13[[#This Row],[V  '[mL']]]&gt;=$C$25,Tabla13[[#This Row],[V  '[mL']]]&lt;=$E$25),Tabla13[[#This Row],[V  '[mL']]]/1000,NA())</f>
        <v>0</v>
      </c>
      <c r="D104" s="55">
        <f>IF(AND(Tabla13[[#This Row],[V  '[mL']]]&gt;=$C$25,Tabla13[[#This Row],[V  '[mL']]]&lt;=$E$25),10^(-Tabla13[[#This Row],[pH]])*Tabla13[[#This Row],[V para G(v) '[L']]],NA())</f>
        <v>0</v>
      </c>
      <c r="E104" s="55">
        <f>IF(AND(Tabla13[[#This Row],[V  '[mL']]]&gt;=$J$25,Tabla13[[#This Row],[V  '[mL']]]&lt;=$L$25),Tabla13[[#This Row],[V  '[mL']]]/1000,NA())</f>
        <v>0</v>
      </c>
      <c r="F104" s="55" t="e">
        <f>IF(AND(Tabla13[[#This Row],[V  '[mL']]]&gt;=$J$25,Tabla13[[#This Row],[V  '[mL']]]&lt;=$L$25),10^(Tabla13[[#This Row],[pH]])*(Tabla13[[#This Row],[V para H(v) '[L']]]+$B$14/1000)/$B$17,NA())</f>
        <v>#DIV/0!</v>
      </c>
      <c r="G104" s="21"/>
      <c r="H104" s="21"/>
    </row>
    <row r="105" spans="1:29" x14ac:dyDescent="0.2">
      <c r="A105" s="46"/>
      <c r="B105" s="46"/>
      <c r="C105" s="55">
        <f>IF(AND(Tabla13[[#This Row],[V  '[mL']]]&gt;=$C$25,Tabla13[[#This Row],[V  '[mL']]]&lt;=$E$25),Tabla13[[#This Row],[V  '[mL']]]/1000,NA())</f>
        <v>0</v>
      </c>
      <c r="D105" s="55">
        <f>IF(AND(Tabla13[[#This Row],[V  '[mL']]]&gt;=$C$25,Tabla13[[#This Row],[V  '[mL']]]&lt;=$E$25),10^(-Tabla13[[#This Row],[pH]])*Tabla13[[#This Row],[V para G(v) '[L']]],NA())</f>
        <v>0</v>
      </c>
      <c r="E105" s="55">
        <f>IF(AND(Tabla13[[#This Row],[V  '[mL']]]&gt;=$J$25,Tabla13[[#This Row],[V  '[mL']]]&lt;=$L$25),Tabla13[[#This Row],[V  '[mL']]]/1000,NA())</f>
        <v>0</v>
      </c>
      <c r="F105" s="55" t="e">
        <f>IF(AND(Tabla13[[#This Row],[V  '[mL']]]&gt;=$J$25,Tabla13[[#This Row],[V  '[mL']]]&lt;=$L$25),10^(Tabla13[[#This Row],[pH]])*(Tabla13[[#This Row],[V para H(v) '[L']]]+$B$14/1000)/$B$17,NA())</f>
        <v>#DIV/0!</v>
      </c>
      <c r="G105" s="21"/>
      <c r="H105" s="21"/>
    </row>
    <row r="106" spans="1:29" x14ac:dyDescent="0.2">
      <c r="A106" s="46"/>
      <c r="B106" s="46"/>
      <c r="C106" s="55">
        <f>IF(AND(Tabla13[[#This Row],[V  '[mL']]]&gt;=$C$25,Tabla13[[#This Row],[V  '[mL']]]&lt;=$E$25),Tabla13[[#This Row],[V  '[mL']]]/1000,NA())</f>
        <v>0</v>
      </c>
      <c r="D106" s="55">
        <f>IF(AND(Tabla13[[#This Row],[V  '[mL']]]&gt;=$C$25,Tabla13[[#This Row],[V  '[mL']]]&lt;=$E$25),10^(-Tabla13[[#This Row],[pH]])*Tabla13[[#This Row],[V para G(v) '[L']]],NA())</f>
        <v>0</v>
      </c>
      <c r="E106" s="55">
        <f>IF(AND(Tabla13[[#This Row],[V  '[mL']]]&gt;=$J$25,Tabla13[[#This Row],[V  '[mL']]]&lt;=$L$25),Tabla13[[#This Row],[V  '[mL']]]/1000,NA())</f>
        <v>0</v>
      </c>
      <c r="F106" s="55" t="e">
        <f>IF(AND(Tabla13[[#This Row],[V  '[mL']]]&gt;=$J$25,Tabla13[[#This Row],[V  '[mL']]]&lt;=$L$25),10^(Tabla13[[#This Row],[pH]])*(Tabla13[[#This Row],[V para H(v) '[L']]]+$B$14/1000)/$B$17,NA())</f>
        <v>#DIV/0!</v>
      </c>
      <c r="G106" s="21"/>
      <c r="H106" s="21"/>
    </row>
    <row r="107" spans="1:29" x14ac:dyDescent="0.2">
      <c r="A107" s="46"/>
      <c r="B107" s="46"/>
      <c r="C107" s="55">
        <f>IF(AND(Tabla13[[#This Row],[V  '[mL']]]&gt;=$C$25,Tabla13[[#This Row],[V  '[mL']]]&lt;=$E$25),Tabla13[[#This Row],[V  '[mL']]]/1000,NA())</f>
        <v>0</v>
      </c>
      <c r="D107" s="55">
        <f>IF(AND(Tabla13[[#This Row],[V  '[mL']]]&gt;=$C$25,Tabla13[[#This Row],[V  '[mL']]]&lt;=$E$25),10^(-Tabla13[[#This Row],[pH]])*Tabla13[[#This Row],[V para G(v) '[L']]],NA())</f>
        <v>0</v>
      </c>
      <c r="E107" s="55">
        <f>IF(AND(Tabla13[[#This Row],[V  '[mL']]]&gt;=$J$25,Tabla13[[#This Row],[V  '[mL']]]&lt;=$L$25),Tabla13[[#This Row],[V  '[mL']]]/1000,NA())</f>
        <v>0</v>
      </c>
      <c r="F107" s="55" t="e">
        <f>IF(AND(Tabla13[[#This Row],[V  '[mL']]]&gt;=$J$25,Tabla13[[#This Row],[V  '[mL']]]&lt;=$L$25),10^(Tabla13[[#This Row],[pH]])*(Tabla13[[#This Row],[V para H(v) '[L']]]+$B$14/1000)/$B$17,NA())</f>
        <v>#DIV/0!</v>
      </c>
      <c r="G107" s="21"/>
      <c r="H107" s="21"/>
    </row>
    <row r="108" spans="1:29" x14ac:dyDescent="0.2">
      <c r="A108" s="46"/>
      <c r="B108" s="46"/>
      <c r="C108" s="55">
        <f>IF(AND(Tabla13[[#This Row],[V  '[mL']]]&gt;=$C$25,Tabla13[[#This Row],[V  '[mL']]]&lt;=$E$25),Tabla13[[#This Row],[V  '[mL']]]/1000,NA())</f>
        <v>0</v>
      </c>
      <c r="D108" s="55">
        <f>IF(AND(Tabla13[[#This Row],[V  '[mL']]]&gt;=$C$25,Tabla13[[#This Row],[V  '[mL']]]&lt;=$E$25),10^(-Tabla13[[#This Row],[pH]])*Tabla13[[#This Row],[V para G(v) '[L']]],NA())</f>
        <v>0</v>
      </c>
      <c r="E108" s="55">
        <f>IF(AND(Tabla13[[#This Row],[V  '[mL']]]&gt;=$J$25,Tabla13[[#This Row],[V  '[mL']]]&lt;=$L$25),Tabla13[[#This Row],[V  '[mL']]]/1000,NA())</f>
        <v>0</v>
      </c>
      <c r="F108" s="55" t="e">
        <f>IF(AND(Tabla13[[#This Row],[V  '[mL']]]&gt;=$J$25,Tabla13[[#This Row],[V  '[mL']]]&lt;=$L$25),10^(Tabla13[[#This Row],[pH]])*(Tabla13[[#This Row],[V para H(v) '[L']]]+$B$14/1000)/$B$17,NA())</f>
        <v>#DIV/0!</v>
      </c>
      <c r="G108" s="21"/>
      <c r="H108" s="21"/>
    </row>
    <row r="109" spans="1:29" x14ac:dyDescent="0.2">
      <c r="A109" s="46"/>
      <c r="B109" s="46"/>
      <c r="C109" s="55">
        <f>IF(AND(Tabla13[[#This Row],[V  '[mL']]]&gt;=$C$25,Tabla13[[#This Row],[V  '[mL']]]&lt;=$E$25),Tabla13[[#This Row],[V  '[mL']]]/1000,NA())</f>
        <v>0</v>
      </c>
      <c r="D109" s="55">
        <f>IF(AND(Tabla13[[#This Row],[V  '[mL']]]&gt;=$C$25,Tabla13[[#This Row],[V  '[mL']]]&lt;=$E$25),10^(-Tabla13[[#This Row],[pH]])*Tabla13[[#This Row],[V para G(v) '[L']]],NA())</f>
        <v>0</v>
      </c>
      <c r="E109" s="55">
        <f>IF(AND(Tabla13[[#This Row],[V  '[mL']]]&gt;=$J$25,Tabla13[[#This Row],[V  '[mL']]]&lt;=$L$25),Tabla13[[#This Row],[V  '[mL']]]/1000,NA())</f>
        <v>0</v>
      </c>
      <c r="F109" s="55" t="e">
        <f>IF(AND(Tabla13[[#This Row],[V  '[mL']]]&gt;=$J$25,Tabla13[[#This Row],[V  '[mL']]]&lt;=$L$25),10^(Tabla13[[#This Row],[pH]])*(Tabla13[[#This Row],[V para H(v) '[L']]]+$B$14/1000)/$B$17,NA())</f>
        <v>#DIV/0!</v>
      </c>
      <c r="G109" s="21"/>
      <c r="H109" s="21"/>
    </row>
    <row r="110" spans="1:29" x14ac:dyDescent="0.2">
      <c r="A110" s="46"/>
      <c r="B110" s="46"/>
      <c r="C110" s="55">
        <f>IF(AND(Tabla13[[#This Row],[V  '[mL']]]&gt;=$C$25,Tabla13[[#This Row],[V  '[mL']]]&lt;=$E$25),Tabla13[[#This Row],[V  '[mL']]]/1000,NA())</f>
        <v>0</v>
      </c>
      <c r="D110" s="55">
        <f>IF(AND(Tabla13[[#This Row],[V  '[mL']]]&gt;=$C$25,Tabla13[[#This Row],[V  '[mL']]]&lt;=$E$25),10^(-Tabla13[[#This Row],[pH]])*Tabla13[[#This Row],[V para G(v) '[L']]],NA())</f>
        <v>0</v>
      </c>
      <c r="E110" s="55">
        <f>IF(AND(Tabla13[[#This Row],[V  '[mL']]]&gt;=$J$25,Tabla13[[#This Row],[V  '[mL']]]&lt;=$L$25),Tabla13[[#This Row],[V  '[mL']]]/1000,NA())</f>
        <v>0</v>
      </c>
      <c r="F110" s="55" t="e">
        <f>IF(AND(Tabla13[[#This Row],[V  '[mL']]]&gt;=$J$25,Tabla13[[#This Row],[V  '[mL']]]&lt;=$L$25),10^(Tabla13[[#This Row],[pH]])*(Tabla13[[#This Row],[V para H(v) '[L']]]+$B$14/1000)/$B$17,NA())</f>
        <v>#DIV/0!</v>
      </c>
      <c r="G110" s="21"/>
      <c r="H110" s="21"/>
    </row>
    <row r="111" spans="1:29" x14ac:dyDescent="0.2">
      <c r="A111" s="46"/>
      <c r="B111" s="46"/>
      <c r="C111" s="55">
        <f>IF(AND(Tabla13[[#This Row],[V  '[mL']]]&gt;=$C$25,Tabla13[[#This Row],[V  '[mL']]]&lt;=$E$25),Tabla13[[#This Row],[V  '[mL']]]/1000,NA())</f>
        <v>0</v>
      </c>
      <c r="D111" s="55">
        <f>IF(AND(Tabla13[[#This Row],[V  '[mL']]]&gt;=$C$25,Tabla13[[#This Row],[V  '[mL']]]&lt;=$E$25),10^(-Tabla13[[#This Row],[pH]])*Tabla13[[#This Row],[V para G(v) '[L']]],NA())</f>
        <v>0</v>
      </c>
      <c r="E111" s="55">
        <f>IF(AND(Tabla13[[#This Row],[V  '[mL']]]&gt;=$J$25,Tabla13[[#This Row],[V  '[mL']]]&lt;=$L$25),Tabla13[[#This Row],[V  '[mL']]]/1000,NA())</f>
        <v>0</v>
      </c>
      <c r="F111" s="55" t="e">
        <f>IF(AND(Tabla13[[#This Row],[V  '[mL']]]&gt;=$J$25,Tabla13[[#This Row],[V  '[mL']]]&lt;=$L$25),10^(Tabla13[[#This Row],[pH]])*(Tabla13[[#This Row],[V para H(v) '[L']]]+$B$14/1000)/$B$17,NA())</f>
        <v>#DIV/0!</v>
      </c>
      <c r="G111" s="21"/>
      <c r="H111" s="21"/>
    </row>
    <row r="112" spans="1:29" x14ac:dyDescent="0.2">
      <c r="A112" s="46"/>
      <c r="B112" s="46"/>
      <c r="C112" s="55">
        <f>IF(AND(Tabla13[[#This Row],[V  '[mL']]]&gt;=$C$25,Tabla13[[#This Row],[V  '[mL']]]&lt;=$E$25),Tabla13[[#This Row],[V  '[mL']]]/1000,NA())</f>
        <v>0</v>
      </c>
      <c r="D112" s="55">
        <f>IF(AND(Tabla13[[#This Row],[V  '[mL']]]&gt;=$C$25,Tabla13[[#This Row],[V  '[mL']]]&lt;=$E$25),10^(-Tabla13[[#This Row],[pH]])*Tabla13[[#This Row],[V para G(v) '[L']]],NA())</f>
        <v>0</v>
      </c>
      <c r="E112" s="55">
        <f>IF(AND(Tabla13[[#This Row],[V  '[mL']]]&gt;=$J$25,Tabla13[[#This Row],[V  '[mL']]]&lt;=$L$25),Tabla13[[#This Row],[V  '[mL']]]/1000,NA())</f>
        <v>0</v>
      </c>
      <c r="F112" s="55" t="e">
        <f>IF(AND(Tabla13[[#This Row],[V  '[mL']]]&gt;=$J$25,Tabla13[[#This Row],[V  '[mL']]]&lt;=$L$25),10^(Tabla13[[#This Row],[pH]])*(Tabla13[[#This Row],[V para H(v) '[L']]]+$B$14/1000)/$B$17,NA())</f>
        <v>#DIV/0!</v>
      </c>
      <c r="G112" s="21"/>
      <c r="H112" s="21"/>
    </row>
    <row r="113" spans="1:8" x14ac:dyDescent="0.2">
      <c r="A113" s="46"/>
      <c r="B113" s="46"/>
      <c r="C113" s="55">
        <f>IF(AND(Tabla13[[#This Row],[V  '[mL']]]&gt;=$C$25,Tabla13[[#This Row],[V  '[mL']]]&lt;=$E$25),Tabla13[[#This Row],[V  '[mL']]]/1000,NA())</f>
        <v>0</v>
      </c>
      <c r="D113" s="55">
        <f>IF(AND(Tabla13[[#This Row],[V  '[mL']]]&gt;=$C$25,Tabla13[[#This Row],[V  '[mL']]]&lt;=$E$25),10^(-Tabla13[[#This Row],[pH]])*Tabla13[[#This Row],[V para G(v) '[L']]],NA())</f>
        <v>0</v>
      </c>
      <c r="E113" s="55">
        <f>IF(AND(Tabla13[[#This Row],[V  '[mL']]]&gt;=$J$25,Tabla13[[#This Row],[V  '[mL']]]&lt;=$L$25),Tabla13[[#This Row],[V  '[mL']]]/1000,NA())</f>
        <v>0</v>
      </c>
      <c r="F113" s="55" t="e">
        <f>IF(AND(Tabla13[[#This Row],[V  '[mL']]]&gt;=$J$25,Tabla13[[#This Row],[V  '[mL']]]&lt;=$L$25),10^(Tabla13[[#This Row],[pH]])*(Tabla13[[#This Row],[V para H(v) '[L']]]+$B$14/1000)/$B$17,NA())</f>
        <v>#DIV/0!</v>
      </c>
      <c r="G113" s="21"/>
      <c r="H113" s="21"/>
    </row>
    <row r="114" spans="1:8" x14ac:dyDescent="0.2">
      <c r="A114" s="46"/>
      <c r="B114" s="46"/>
      <c r="C114" s="55">
        <f>IF(AND(Tabla13[[#This Row],[V  '[mL']]]&gt;=$C$25,Tabla13[[#This Row],[V  '[mL']]]&lt;=$E$25),Tabla13[[#This Row],[V  '[mL']]]/1000,NA())</f>
        <v>0</v>
      </c>
      <c r="D114" s="55">
        <f>IF(AND(Tabla13[[#This Row],[V  '[mL']]]&gt;=$C$25,Tabla13[[#This Row],[V  '[mL']]]&lt;=$E$25),10^(-Tabla13[[#This Row],[pH]])*Tabla13[[#This Row],[V para G(v) '[L']]],NA())</f>
        <v>0</v>
      </c>
      <c r="E114" s="55">
        <f>IF(AND(Tabla13[[#This Row],[V  '[mL']]]&gt;=$J$25,Tabla13[[#This Row],[V  '[mL']]]&lt;=$L$25),Tabla13[[#This Row],[V  '[mL']]]/1000,NA())</f>
        <v>0</v>
      </c>
      <c r="F114" s="55" t="e">
        <f>IF(AND(Tabla13[[#This Row],[V  '[mL']]]&gt;=$J$25,Tabla13[[#This Row],[V  '[mL']]]&lt;=$L$25),10^(Tabla13[[#This Row],[pH]])*(Tabla13[[#This Row],[V para H(v) '[L']]]+$B$14/1000)/$B$17,NA())</f>
        <v>#DIV/0!</v>
      </c>
      <c r="G114" s="21"/>
      <c r="H114" s="21"/>
    </row>
    <row r="115" spans="1:8" x14ac:dyDescent="0.2">
      <c r="A115" s="46"/>
      <c r="B115" s="46"/>
      <c r="C115" s="55">
        <f>IF(AND(Tabla13[[#This Row],[V  '[mL']]]&gt;=$C$25,Tabla13[[#This Row],[V  '[mL']]]&lt;=$E$25),Tabla13[[#This Row],[V  '[mL']]]/1000,NA())</f>
        <v>0</v>
      </c>
      <c r="D115" s="55">
        <f>IF(AND(Tabla13[[#This Row],[V  '[mL']]]&gt;=$C$25,Tabla13[[#This Row],[V  '[mL']]]&lt;=$E$25),10^(-Tabla13[[#This Row],[pH]])*Tabla13[[#This Row],[V para G(v) '[L']]],NA())</f>
        <v>0</v>
      </c>
      <c r="E115" s="55">
        <f>IF(AND(Tabla13[[#This Row],[V  '[mL']]]&gt;=$J$25,Tabla13[[#This Row],[V  '[mL']]]&lt;=$L$25),Tabla13[[#This Row],[V  '[mL']]]/1000,NA())</f>
        <v>0</v>
      </c>
      <c r="F115" s="55" t="e">
        <f>IF(AND(Tabla13[[#This Row],[V  '[mL']]]&gt;=$J$25,Tabla13[[#This Row],[V  '[mL']]]&lt;=$L$25),10^(Tabla13[[#This Row],[pH]])*(Tabla13[[#This Row],[V para H(v) '[L']]]+$B$14/1000)/$B$17,NA())</f>
        <v>#DIV/0!</v>
      </c>
      <c r="G115" s="21"/>
      <c r="H115" s="21"/>
    </row>
    <row r="116" spans="1:8" x14ac:dyDescent="0.2">
      <c r="A116" s="46"/>
      <c r="B116" s="46"/>
      <c r="C116" s="55">
        <f>IF(AND(Tabla13[[#This Row],[V  '[mL']]]&gt;=$C$25,Tabla13[[#This Row],[V  '[mL']]]&lt;=$E$25),Tabla13[[#This Row],[V  '[mL']]]/1000,NA())</f>
        <v>0</v>
      </c>
      <c r="D116" s="55">
        <f>IF(AND(Tabla13[[#This Row],[V  '[mL']]]&gt;=$C$25,Tabla13[[#This Row],[V  '[mL']]]&lt;=$E$25),10^(-Tabla13[[#This Row],[pH]])*Tabla13[[#This Row],[V para G(v) '[L']]],NA())</f>
        <v>0</v>
      </c>
      <c r="E116" s="55">
        <f>IF(AND(Tabla13[[#This Row],[V  '[mL']]]&gt;=$J$25,Tabla13[[#This Row],[V  '[mL']]]&lt;=$L$25),Tabla13[[#This Row],[V  '[mL']]]/1000,NA())</f>
        <v>0</v>
      </c>
      <c r="F116" s="55" t="e">
        <f>IF(AND(Tabla13[[#This Row],[V  '[mL']]]&gt;=$J$25,Tabla13[[#This Row],[V  '[mL']]]&lt;=$L$25),10^(Tabla13[[#This Row],[pH]])*(Tabla13[[#This Row],[V para H(v) '[L']]]+$B$14/1000)/$B$17,NA())</f>
        <v>#DIV/0!</v>
      </c>
      <c r="G116" s="21"/>
      <c r="H116" s="21"/>
    </row>
    <row r="117" spans="1:8" x14ac:dyDescent="0.2">
      <c r="A117" s="46"/>
      <c r="B117" s="46"/>
      <c r="C117" s="55">
        <f>IF(AND(Tabla13[[#This Row],[V  '[mL']]]&gt;=$C$25,Tabla13[[#This Row],[V  '[mL']]]&lt;=$E$25),Tabla13[[#This Row],[V  '[mL']]]/1000,NA())</f>
        <v>0</v>
      </c>
      <c r="D117" s="55">
        <f>IF(AND(Tabla13[[#This Row],[V  '[mL']]]&gt;=$C$25,Tabla13[[#This Row],[V  '[mL']]]&lt;=$E$25),10^(-Tabla13[[#This Row],[pH]])*Tabla13[[#This Row],[V para G(v) '[L']]],NA())</f>
        <v>0</v>
      </c>
      <c r="E117" s="55">
        <f>IF(AND(Tabla13[[#This Row],[V  '[mL']]]&gt;=$J$25,Tabla13[[#This Row],[V  '[mL']]]&lt;=$L$25),Tabla13[[#This Row],[V  '[mL']]]/1000,NA())</f>
        <v>0</v>
      </c>
      <c r="F117" s="55" t="e">
        <f>IF(AND(Tabla13[[#This Row],[V  '[mL']]]&gt;=$J$25,Tabla13[[#This Row],[V  '[mL']]]&lt;=$L$25),10^(Tabla13[[#This Row],[pH]])*(Tabla13[[#This Row],[V para H(v) '[L']]]+$B$14/1000)/$B$17,NA())</f>
        <v>#DIV/0!</v>
      </c>
      <c r="G117" s="21"/>
      <c r="H117" s="21"/>
    </row>
    <row r="118" spans="1:8" x14ac:dyDescent="0.2">
      <c r="A118" s="46"/>
      <c r="B118" s="46"/>
      <c r="C118" s="55">
        <f>IF(AND(Tabla13[[#This Row],[V  '[mL']]]&gt;=$C$25,Tabla13[[#This Row],[V  '[mL']]]&lt;=$E$25),Tabla13[[#This Row],[V  '[mL']]]/1000,NA())</f>
        <v>0</v>
      </c>
      <c r="D118" s="55">
        <f>IF(AND(Tabla13[[#This Row],[V  '[mL']]]&gt;=$C$25,Tabla13[[#This Row],[V  '[mL']]]&lt;=$E$25),10^(-Tabla13[[#This Row],[pH]])*Tabla13[[#This Row],[V para G(v) '[L']]],NA())</f>
        <v>0</v>
      </c>
      <c r="E118" s="55">
        <f>IF(AND(Tabla13[[#This Row],[V  '[mL']]]&gt;=$J$25,Tabla13[[#This Row],[V  '[mL']]]&lt;=$L$25),Tabla13[[#This Row],[V  '[mL']]]/1000,NA())</f>
        <v>0</v>
      </c>
      <c r="F118" s="55" t="e">
        <f>IF(AND(Tabla13[[#This Row],[V  '[mL']]]&gt;=$J$25,Tabla13[[#This Row],[V  '[mL']]]&lt;=$L$25),10^(Tabla13[[#This Row],[pH]])*(Tabla13[[#This Row],[V para H(v) '[L']]]+$B$14/1000)/$B$17,NA())</f>
        <v>#DIV/0!</v>
      </c>
      <c r="G118" s="21"/>
      <c r="H118" s="21"/>
    </row>
    <row r="119" spans="1:8" x14ac:dyDescent="0.2">
      <c r="A119" s="46"/>
      <c r="B119" s="46"/>
      <c r="C119" s="55">
        <f>IF(AND(Tabla13[[#This Row],[V  '[mL']]]&gt;=$C$25,Tabla13[[#This Row],[V  '[mL']]]&lt;=$E$25),Tabla13[[#This Row],[V  '[mL']]]/1000,NA())</f>
        <v>0</v>
      </c>
      <c r="D119" s="55">
        <f>IF(AND(Tabla13[[#This Row],[V  '[mL']]]&gt;=$C$25,Tabla13[[#This Row],[V  '[mL']]]&lt;=$E$25),10^(-Tabla13[[#This Row],[pH]])*Tabla13[[#This Row],[V para G(v) '[L']]],NA())</f>
        <v>0</v>
      </c>
      <c r="E119" s="55">
        <f>IF(AND(Tabla13[[#This Row],[V  '[mL']]]&gt;=$J$25,Tabla13[[#This Row],[V  '[mL']]]&lt;=$L$25),Tabla13[[#This Row],[V  '[mL']]]/1000,NA())</f>
        <v>0</v>
      </c>
      <c r="F119" s="55" t="e">
        <f>IF(AND(Tabla13[[#This Row],[V  '[mL']]]&gt;=$J$25,Tabla13[[#This Row],[V  '[mL']]]&lt;=$L$25),10^(Tabla13[[#This Row],[pH]])*(Tabla13[[#This Row],[V para H(v) '[L']]]+$B$14/1000)/$B$17,NA())</f>
        <v>#DIV/0!</v>
      </c>
      <c r="G119" s="21"/>
      <c r="H119" s="21"/>
    </row>
    <row r="120" spans="1:8" x14ac:dyDescent="0.2">
      <c r="A120" s="46"/>
      <c r="B120" s="46"/>
      <c r="C120" s="55">
        <f>IF(AND(Tabla13[[#This Row],[V  '[mL']]]&gt;=$C$25,Tabla13[[#This Row],[V  '[mL']]]&lt;=$E$25),Tabla13[[#This Row],[V  '[mL']]]/1000,NA())</f>
        <v>0</v>
      </c>
      <c r="D120" s="55">
        <f>IF(AND(Tabla13[[#This Row],[V  '[mL']]]&gt;=$C$25,Tabla13[[#This Row],[V  '[mL']]]&lt;=$E$25),10^(-Tabla13[[#This Row],[pH]])*Tabla13[[#This Row],[V para G(v) '[L']]],NA())</f>
        <v>0</v>
      </c>
      <c r="E120" s="55">
        <f>IF(AND(Tabla13[[#This Row],[V  '[mL']]]&gt;=$J$25,Tabla13[[#This Row],[V  '[mL']]]&lt;=$L$25),Tabla13[[#This Row],[V  '[mL']]]/1000,NA())</f>
        <v>0</v>
      </c>
      <c r="F120" s="55" t="e">
        <f>IF(AND(Tabla13[[#This Row],[V  '[mL']]]&gt;=$J$25,Tabla13[[#This Row],[V  '[mL']]]&lt;=$L$25),10^(Tabla13[[#This Row],[pH]])*(Tabla13[[#This Row],[V para H(v) '[L']]]+$B$14/1000)/$B$17,NA())</f>
        <v>#DIV/0!</v>
      </c>
      <c r="G120" s="21"/>
      <c r="H120" s="21"/>
    </row>
    <row r="121" spans="1:8" x14ac:dyDescent="0.2">
      <c r="A121" s="46"/>
      <c r="B121" s="46"/>
      <c r="C121" s="55">
        <f>IF(AND(Tabla13[[#This Row],[V  '[mL']]]&gt;=$C$25,Tabla13[[#This Row],[V  '[mL']]]&lt;=$E$25),Tabla13[[#This Row],[V  '[mL']]]/1000,NA())</f>
        <v>0</v>
      </c>
      <c r="D121" s="55">
        <f>IF(AND(Tabla13[[#This Row],[V  '[mL']]]&gt;=$C$25,Tabla13[[#This Row],[V  '[mL']]]&lt;=$E$25),10^(-Tabla13[[#This Row],[pH]])*Tabla13[[#This Row],[V para G(v) '[L']]],NA())</f>
        <v>0</v>
      </c>
      <c r="E121" s="55">
        <f>IF(AND(Tabla13[[#This Row],[V  '[mL']]]&gt;=$J$25,Tabla13[[#This Row],[V  '[mL']]]&lt;=$L$25),Tabla13[[#This Row],[V  '[mL']]]/1000,NA())</f>
        <v>0</v>
      </c>
      <c r="F121" s="55" t="e">
        <f>IF(AND(Tabla13[[#This Row],[V  '[mL']]]&gt;=$J$25,Tabla13[[#This Row],[V  '[mL']]]&lt;=$L$25),10^(Tabla13[[#This Row],[pH]])*(Tabla13[[#This Row],[V para H(v) '[L']]]+$B$14/1000)/$B$17,NA())</f>
        <v>#DIV/0!</v>
      </c>
      <c r="G121" s="21"/>
      <c r="H121" s="21"/>
    </row>
    <row r="122" spans="1:8" x14ac:dyDescent="0.2">
      <c r="A122" s="46"/>
      <c r="B122" s="46"/>
      <c r="C122" s="55">
        <f>IF(AND(Tabla13[[#This Row],[V  '[mL']]]&gt;=$C$25,Tabla13[[#This Row],[V  '[mL']]]&lt;=$E$25),Tabla13[[#This Row],[V  '[mL']]]/1000,NA())</f>
        <v>0</v>
      </c>
      <c r="D122" s="55">
        <f>IF(AND(Tabla13[[#This Row],[V  '[mL']]]&gt;=$C$25,Tabla13[[#This Row],[V  '[mL']]]&lt;=$E$25),10^(-Tabla13[[#This Row],[pH]])*Tabla13[[#This Row],[V para G(v) '[L']]],NA())</f>
        <v>0</v>
      </c>
      <c r="E122" s="55">
        <f>IF(AND(Tabla13[[#This Row],[V  '[mL']]]&gt;=$J$25,Tabla13[[#This Row],[V  '[mL']]]&lt;=$L$25),Tabla13[[#This Row],[V  '[mL']]]/1000,NA())</f>
        <v>0</v>
      </c>
      <c r="F122" s="55" t="e">
        <f>IF(AND(Tabla13[[#This Row],[V  '[mL']]]&gt;=$J$25,Tabla13[[#This Row],[V  '[mL']]]&lt;=$L$25),10^(Tabla13[[#This Row],[pH]])*(Tabla13[[#This Row],[V para H(v) '[L']]]+$B$14/1000)/$B$17,NA())</f>
        <v>#DIV/0!</v>
      </c>
      <c r="G122" s="21"/>
      <c r="H122" s="21"/>
    </row>
    <row r="123" spans="1:8" x14ac:dyDescent="0.2">
      <c r="A123" s="46"/>
      <c r="B123" s="46"/>
      <c r="C123" s="55">
        <f>IF(AND(Tabla13[[#This Row],[V  '[mL']]]&gt;=$C$25,Tabla13[[#This Row],[V  '[mL']]]&lt;=$E$25),Tabla13[[#This Row],[V  '[mL']]]/1000,NA())</f>
        <v>0</v>
      </c>
      <c r="D123" s="55">
        <f>IF(AND(Tabla13[[#This Row],[V  '[mL']]]&gt;=$C$25,Tabla13[[#This Row],[V  '[mL']]]&lt;=$E$25),10^(-Tabla13[[#This Row],[pH]])*Tabla13[[#This Row],[V para G(v) '[L']]],NA())</f>
        <v>0</v>
      </c>
      <c r="E123" s="55">
        <f>IF(AND(Tabla13[[#This Row],[V  '[mL']]]&gt;=$J$25,Tabla13[[#This Row],[V  '[mL']]]&lt;=$L$25),Tabla13[[#This Row],[V  '[mL']]]/1000,NA())</f>
        <v>0</v>
      </c>
      <c r="F123" s="55" t="e">
        <f>IF(AND(Tabla13[[#This Row],[V  '[mL']]]&gt;=$J$25,Tabla13[[#This Row],[V  '[mL']]]&lt;=$L$25),10^(Tabla13[[#This Row],[pH]])*(Tabla13[[#This Row],[V para H(v) '[L']]]+$B$14/1000)/$B$17,NA())</f>
        <v>#DIV/0!</v>
      </c>
      <c r="G123" s="21"/>
      <c r="H123" s="21"/>
    </row>
    <row r="124" spans="1:8" x14ac:dyDescent="0.2">
      <c r="A124" s="46"/>
      <c r="B124" s="46"/>
      <c r="C124" s="55">
        <f>IF(AND(Tabla13[[#This Row],[V  '[mL']]]&gt;=$C$25,Tabla13[[#This Row],[V  '[mL']]]&lt;=$E$25),Tabla13[[#This Row],[V  '[mL']]]/1000,NA())</f>
        <v>0</v>
      </c>
      <c r="D124" s="55">
        <f>IF(AND(Tabla13[[#This Row],[V  '[mL']]]&gt;=$C$25,Tabla13[[#This Row],[V  '[mL']]]&lt;=$E$25),10^(-Tabla13[[#This Row],[pH]])*Tabla13[[#This Row],[V para G(v) '[L']]],NA())</f>
        <v>0</v>
      </c>
      <c r="E124" s="55">
        <f>IF(AND(Tabla13[[#This Row],[V  '[mL']]]&gt;=$J$25,Tabla13[[#This Row],[V  '[mL']]]&lt;=$L$25),Tabla13[[#This Row],[V  '[mL']]]/1000,NA())</f>
        <v>0</v>
      </c>
      <c r="F124" s="55" t="e">
        <f>IF(AND(Tabla13[[#This Row],[V  '[mL']]]&gt;=$J$25,Tabla13[[#This Row],[V  '[mL']]]&lt;=$L$25),10^(Tabla13[[#This Row],[pH]])*(Tabla13[[#This Row],[V para H(v) '[L']]]+$B$14/1000)/$B$17,NA())</f>
        <v>#DIV/0!</v>
      </c>
      <c r="G124" s="21"/>
      <c r="H124" s="21"/>
    </row>
    <row r="125" spans="1:8" x14ac:dyDescent="0.2">
      <c r="A125" s="46"/>
      <c r="B125" s="46"/>
      <c r="C125" s="55">
        <f>IF(AND(Tabla13[[#This Row],[V  '[mL']]]&gt;=$C$25,Tabla13[[#This Row],[V  '[mL']]]&lt;=$E$25),Tabla13[[#This Row],[V  '[mL']]]/1000,NA())</f>
        <v>0</v>
      </c>
      <c r="D125" s="55">
        <f>IF(AND(Tabla13[[#This Row],[V  '[mL']]]&gt;=$C$25,Tabla13[[#This Row],[V  '[mL']]]&lt;=$E$25),10^(-Tabla13[[#This Row],[pH]])*Tabla13[[#This Row],[V para G(v) '[L']]],NA())</f>
        <v>0</v>
      </c>
      <c r="E125" s="55">
        <f>IF(AND(Tabla13[[#This Row],[V  '[mL']]]&gt;=$J$25,Tabla13[[#This Row],[V  '[mL']]]&lt;=$L$25),Tabla13[[#This Row],[V  '[mL']]]/1000,NA())</f>
        <v>0</v>
      </c>
      <c r="F125" s="55" t="e">
        <f>IF(AND(Tabla13[[#This Row],[V  '[mL']]]&gt;=$J$25,Tabla13[[#This Row],[V  '[mL']]]&lt;=$L$25),10^(Tabla13[[#This Row],[pH]])*(Tabla13[[#This Row],[V para H(v) '[L']]]+$B$14/1000)/$B$17,NA())</f>
        <v>#DIV/0!</v>
      </c>
      <c r="G125" s="21"/>
      <c r="H125" s="21"/>
    </row>
    <row r="126" spans="1:8" x14ac:dyDescent="0.2">
      <c r="A126" s="46"/>
      <c r="B126" s="46"/>
      <c r="C126" s="55">
        <f>IF(AND(Tabla13[[#This Row],[V  '[mL']]]&gt;=$C$25,Tabla13[[#This Row],[V  '[mL']]]&lt;=$E$25),Tabla13[[#This Row],[V  '[mL']]]/1000,NA())</f>
        <v>0</v>
      </c>
      <c r="D126" s="55">
        <f>IF(AND(Tabla13[[#This Row],[V  '[mL']]]&gt;=$C$25,Tabla13[[#This Row],[V  '[mL']]]&lt;=$E$25),10^(-Tabla13[[#This Row],[pH]])*Tabla13[[#This Row],[V para G(v) '[L']]],NA())</f>
        <v>0</v>
      </c>
      <c r="E126" s="55">
        <f>IF(AND(Tabla13[[#This Row],[V  '[mL']]]&gt;=$J$25,Tabla13[[#This Row],[V  '[mL']]]&lt;=$L$25),Tabla13[[#This Row],[V  '[mL']]]/1000,NA())</f>
        <v>0</v>
      </c>
      <c r="F126" s="55" t="e">
        <f>IF(AND(Tabla13[[#This Row],[V  '[mL']]]&gt;=$J$25,Tabla13[[#This Row],[V  '[mL']]]&lt;=$L$25),10^(Tabla13[[#This Row],[pH]])*(Tabla13[[#This Row],[V para H(v) '[L']]]+$B$14/1000)/$B$17,NA())</f>
        <v>#DIV/0!</v>
      </c>
      <c r="G126" s="21"/>
      <c r="H126" s="21"/>
    </row>
    <row r="127" spans="1:8" x14ac:dyDescent="0.2">
      <c r="A127" s="46"/>
      <c r="B127" s="46"/>
      <c r="C127" s="55">
        <f>IF(AND(Tabla13[[#This Row],[V  '[mL']]]&gt;=$C$25,Tabla13[[#This Row],[V  '[mL']]]&lt;=$E$25),Tabla13[[#This Row],[V  '[mL']]]/1000,NA())</f>
        <v>0</v>
      </c>
      <c r="D127" s="55">
        <f>IF(AND(Tabla13[[#This Row],[V  '[mL']]]&gt;=$C$25,Tabla13[[#This Row],[V  '[mL']]]&lt;=$E$25),10^(-Tabla13[[#This Row],[pH]])*Tabla13[[#This Row],[V para G(v) '[L']]],NA())</f>
        <v>0</v>
      </c>
      <c r="E127" s="55">
        <f>IF(AND(Tabla13[[#This Row],[V  '[mL']]]&gt;=$J$25,Tabla13[[#This Row],[V  '[mL']]]&lt;=$L$25),Tabla13[[#This Row],[V  '[mL']]]/1000,NA())</f>
        <v>0</v>
      </c>
      <c r="F127" s="55" t="e">
        <f>IF(AND(Tabla13[[#This Row],[V  '[mL']]]&gt;=$J$25,Tabla13[[#This Row],[V  '[mL']]]&lt;=$L$25),10^(Tabla13[[#This Row],[pH]])*(Tabla13[[#This Row],[V para H(v) '[L']]]+$B$14/1000)/$B$17,NA())</f>
        <v>#DIV/0!</v>
      </c>
      <c r="G127" s="21"/>
      <c r="H127" s="21"/>
    </row>
    <row r="128" spans="1:8" x14ac:dyDescent="0.2">
      <c r="A128" s="46"/>
      <c r="B128" s="46"/>
      <c r="C128" s="55">
        <f>IF(AND(Tabla13[[#This Row],[V  '[mL']]]&gt;=$C$25,Tabla13[[#This Row],[V  '[mL']]]&lt;=$E$25),Tabla13[[#This Row],[V  '[mL']]]/1000,NA())</f>
        <v>0</v>
      </c>
      <c r="D128" s="55">
        <f>IF(AND(Tabla13[[#This Row],[V  '[mL']]]&gt;=$C$25,Tabla13[[#This Row],[V  '[mL']]]&lt;=$E$25),10^(-Tabla13[[#This Row],[pH]])*Tabla13[[#This Row],[V para G(v) '[L']]],NA())</f>
        <v>0</v>
      </c>
      <c r="E128" s="55">
        <f>IF(AND(Tabla13[[#This Row],[V  '[mL']]]&gt;=$J$25,Tabla13[[#This Row],[V  '[mL']]]&lt;=$L$25),Tabla13[[#This Row],[V  '[mL']]]/1000,NA())</f>
        <v>0</v>
      </c>
      <c r="F128" s="55" t="e">
        <f>IF(AND(Tabla13[[#This Row],[V  '[mL']]]&gt;=$J$25,Tabla13[[#This Row],[V  '[mL']]]&lt;=$L$25),10^(Tabla13[[#This Row],[pH]])*(Tabla13[[#This Row],[V para H(v) '[L']]]+$B$14/1000)/$B$17,NA())</f>
        <v>#DIV/0!</v>
      </c>
      <c r="G128" s="21"/>
      <c r="H128" s="21"/>
    </row>
    <row r="129" spans="1:8" x14ac:dyDescent="0.2">
      <c r="A129" s="46"/>
      <c r="B129" s="46"/>
      <c r="C129" s="55">
        <f>IF(AND(Tabla13[[#This Row],[V  '[mL']]]&gt;=$C$25,Tabla13[[#This Row],[V  '[mL']]]&lt;=$E$25),Tabla13[[#This Row],[V  '[mL']]]/1000,NA())</f>
        <v>0</v>
      </c>
      <c r="D129" s="55">
        <f>IF(AND(Tabla13[[#This Row],[V  '[mL']]]&gt;=$C$25,Tabla13[[#This Row],[V  '[mL']]]&lt;=$E$25),10^(-Tabla13[[#This Row],[pH]])*Tabla13[[#This Row],[V para G(v) '[L']]],NA())</f>
        <v>0</v>
      </c>
      <c r="E129" s="55">
        <f>IF(AND(Tabla13[[#This Row],[V  '[mL']]]&gt;=$J$25,Tabla13[[#This Row],[V  '[mL']]]&lt;=$L$25),Tabla13[[#This Row],[V  '[mL']]]/1000,NA())</f>
        <v>0</v>
      </c>
      <c r="F129" s="55" t="e">
        <f>IF(AND(Tabla13[[#This Row],[V  '[mL']]]&gt;=$J$25,Tabla13[[#This Row],[V  '[mL']]]&lt;=$L$25),10^(Tabla13[[#This Row],[pH]])*(Tabla13[[#This Row],[V para H(v) '[L']]]+$B$14/1000)/$B$17,NA())</f>
        <v>#DIV/0!</v>
      </c>
      <c r="G129" s="21"/>
      <c r="H129" s="21"/>
    </row>
    <row r="130" spans="1:8" x14ac:dyDescent="0.2">
      <c r="A130" s="46"/>
      <c r="B130" s="46"/>
      <c r="C130" s="55">
        <f>IF(AND(Tabla13[[#This Row],[V  '[mL']]]&gt;=$C$25,Tabla13[[#This Row],[V  '[mL']]]&lt;=$E$25),Tabla13[[#This Row],[V  '[mL']]]/1000,NA())</f>
        <v>0</v>
      </c>
      <c r="D130" s="55">
        <f>IF(AND(Tabla13[[#This Row],[V  '[mL']]]&gt;=$C$25,Tabla13[[#This Row],[V  '[mL']]]&lt;=$E$25),10^(-Tabla13[[#This Row],[pH]])*Tabla13[[#This Row],[V para G(v) '[L']]],NA())</f>
        <v>0</v>
      </c>
      <c r="E130" s="55">
        <f>IF(AND(Tabla13[[#This Row],[V  '[mL']]]&gt;=$J$25,Tabla13[[#This Row],[V  '[mL']]]&lt;=$L$25),Tabla13[[#This Row],[V  '[mL']]]/1000,NA())</f>
        <v>0</v>
      </c>
      <c r="F130" s="55" t="e">
        <f>IF(AND(Tabla13[[#This Row],[V  '[mL']]]&gt;=$J$25,Tabla13[[#This Row],[V  '[mL']]]&lt;=$L$25),10^(Tabla13[[#This Row],[pH]])*(Tabla13[[#This Row],[V para H(v) '[L']]]+$B$14/1000)/$B$17,NA())</f>
        <v>#DIV/0!</v>
      </c>
      <c r="G130" s="21"/>
      <c r="H130" s="21"/>
    </row>
    <row r="131" spans="1:8" x14ac:dyDescent="0.2">
      <c r="A131" s="46"/>
      <c r="B131" s="46"/>
      <c r="C131" s="55">
        <f>IF(AND(Tabla13[[#This Row],[V  '[mL']]]&gt;=$C$25,Tabla13[[#This Row],[V  '[mL']]]&lt;=$E$25),Tabla13[[#This Row],[V  '[mL']]]/1000,NA())</f>
        <v>0</v>
      </c>
      <c r="D131" s="55">
        <f>IF(AND(Tabla13[[#This Row],[V  '[mL']]]&gt;=$C$25,Tabla13[[#This Row],[V  '[mL']]]&lt;=$E$25),10^(-Tabla13[[#This Row],[pH]])*Tabla13[[#This Row],[V para G(v) '[L']]],NA())</f>
        <v>0</v>
      </c>
      <c r="E131" s="55">
        <f>IF(AND(Tabla13[[#This Row],[V  '[mL']]]&gt;=$J$25,Tabla13[[#This Row],[V  '[mL']]]&lt;=$L$25),Tabla13[[#This Row],[V  '[mL']]]/1000,NA())</f>
        <v>0</v>
      </c>
      <c r="F131" s="55" t="e">
        <f>IF(AND(Tabla13[[#This Row],[V  '[mL']]]&gt;=$J$25,Tabla13[[#This Row],[V  '[mL']]]&lt;=$L$25),10^(Tabla13[[#This Row],[pH]])*(Tabla13[[#This Row],[V para H(v) '[L']]]+$B$14/1000)/$B$17,NA())</f>
        <v>#DIV/0!</v>
      </c>
      <c r="G131" s="21"/>
      <c r="H131" s="21"/>
    </row>
    <row r="132" spans="1:8" x14ac:dyDescent="0.2">
      <c r="A132" s="46"/>
      <c r="B132" s="46"/>
      <c r="C132" s="55">
        <f>IF(AND(Tabla13[[#This Row],[V  '[mL']]]&gt;=$C$25,Tabla13[[#This Row],[V  '[mL']]]&lt;=$E$25),Tabla13[[#This Row],[V  '[mL']]]/1000,NA())</f>
        <v>0</v>
      </c>
      <c r="D132" s="55">
        <f>IF(AND(Tabla13[[#This Row],[V  '[mL']]]&gt;=$C$25,Tabla13[[#This Row],[V  '[mL']]]&lt;=$E$25),10^(-Tabla13[[#This Row],[pH]])*Tabla13[[#This Row],[V para G(v) '[L']]],NA())</f>
        <v>0</v>
      </c>
      <c r="E132" s="55">
        <f>IF(AND(Tabla13[[#This Row],[V  '[mL']]]&gt;=$J$25,Tabla13[[#This Row],[V  '[mL']]]&lt;=$L$25),Tabla13[[#This Row],[V  '[mL']]]/1000,NA())</f>
        <v>0</v>
      </c>
      <c r="F132" s="55" t="e">
        <f>IF(AND(Tabla13[[#This Row],[V  '[mL']]]&gt;=$J$25,Tabla13[[#This Row],[V  '[mL']]]&lt;=$L$25),10^(Tabla13[[#This Row],[pH]])*(Tabla13[[#This Row],[V para H(v) '[L']]]+$B$14/1000)/$B$17,NA())</f>
        <v>#DIV/0!</v>
      </c>
      <c r="G132" s="21"/>
      <c r="H132" s="21"/>
    </row>
    <row r="133" spans="1:8" x14ac:dyDescent="0.2">
      <c r="A133" s="46"/>
      <c r="B133" s="46"/>
      <c r="C133" s="55">
        <f>IF(AND(Tabla13[[#This Row],[V  '[mL']]]&gt;=$C$25,Tabla13[[#This Row],[V  '[mL']]]&lt;=$E$25),Tabla13[[#This Row],[V  '[mL']]]/1000,NA())</f>
        <v>0</v>
      </c>
      <c r="D133" s="55">
        <f>IF(AND(Tabla13[[#This Row],[V  '[mL']]]&gt;=$C$25,Tabla13[[#This Row],[V  '[mL']]]&lt;=$E$25),10^(-Tabla13[[#This Row],[pH]])*Tabla13[[#This Row],[V para G(v) '[L']]],NA())</f>
        <v>0</v>
      </c>
      <c r="E133" s="55">
        <f>IF(AND(Tabla13[[#This Row],[V  '[mL']]]&gt;=$J$25,Tabla13[[#This Row],[V  '[mL']]]&lt;=$L$25),Tabla13[[#This Row],[V  '[mL']]]/1000,NA())</f>
        <v>0</v>
      </c>
      <c r="F133" s="55" t="e">
        <f>IF(AND(Tabla13[[#This Row],[V  '[mL']]]&gt;=$J$25,Tabla13[[#This Row],[V  '[mL']]]&lt;=$L$25),10^(Tabla13[[#This Row],[pH]])*(Tabla13[[#This Row],[V para H(v) '[L']]]+$B$14/1000)/$B$17,NA())</f>
        <v>#DIV/0!</v>
      </c>
      <c r="G133" s="21"/>
      <c r="H133" s="21"/>
    </row>
    <row r="134" spans="1:8" x14ac:dyDescent="0.2">
      <c r="A134" s="46"/>
      <c r="B134" s="46"/>
      <c r="C134" s="55">
        <f>IF(AND(Tabla13[[#This Row],[V  '[mL']]]&gt;=$C$25,Tabla13[[#This Row],[V  '[mL']]]&lt;=$E$25),Tabla13[[#This Row],[V  '[mL']]]/1000,NA())</f>
        <v>0</v>
      </c>
      <c r="D134" s="55">
        <f>IF(AND(Tabla13[[#This Row],[V  '[mL']]]&gt;=$C$25,Tabla13[[#This Row],[V  '[mL']]]&lt;=$E$25),10^(-Tabla13[[#This Row],[pH]])*Tabla13[[#This Row],[V para G(v) '[L']]],NA())</f>
        <v>0</v>
      </c>
      <c r="E134" s="55">
        <f>IF(AND(Tabla13[[#This Row],[V  '[mL']]]&gt;=$J$25,Tabla13[[#This Row],[V  '[mL']]]&lt;=$L$25),Tabla13[[#This Row],[V  '[mL']]]/1000,NA())</f>
        <v>0</v>
      </c>
      <c r="F134" s="55" t="e">
        <f>IF(AND(Tabla13[[#This Row],[V  '[mL']]]&gt;=$J$25,Tabla13[[#This Row],[V  '[mL']]]&lt;=$L$25),10^(Tabla13[[#This Row],[pH]])*(Tabla13[[#This Row],[V para H(v) '[L']]]+$B$14/1000)/$B$17,NA())</f>
        <v>#DIV/0!</v>
      </c>
      <c r="G134" s="21"/>
      <c r="H134" s="21"/>
    </row>
    <row r="135" spans="1:8" x14ac:dyDescent="0.2">
      <c r="A135" s="46"/>
      <c r="B135" s="46"/>
      <c r="C135" s="55">
        <f>IF(AND(Tabla13[[#This Row],[V  '[mL']]]&gt;=$C$25,Tabla13[[#This Row],[V  '[mL']]]&lt;=$E$25),Tabla13[[#This Row],[V  '[mL']]]/1000,NA())</f>
        <v>0</v>
      </c>
      <c r="D135" s="55">
        <f>IF(AND(Tabla13[[#This Row],[V  '[mL']]]&gt;=$C$25,Tabla13[[#This Row],[V  '[mL']]]&lt;=$E$25),10^(-Tabla13[[#This Row],[pH]])*Tabla13[[#This Row],[V para G(v) '[L']]],NA())</f>
        <v>0</v>
      </c>
      <c r="E135" s="55">
        <f>IF(AND(Tabla13[[#This Row],[V  '[mL']]]&gt;=$J$25,Tabla13[[#This Row],[V  '[mL']]]&lt;=$L$25),Tabla13[[#This Row],[V  '[mL']]]/1000,NA())</f>
        <v>0</v>
      </c>
      <c r="F135" s="55" t="e">
        <f>IF(AND(Tabla13[[#This Row],[V  '[mL']]]&gt;=$J$25,Tabla13[[#This Row],[V  '[mL']]]&lt;=$L$25),10^(Tabla13[[#This Row],[pH]])*(Tabla13[[#This Row],[V para H(v) '[L']]]+$B$14/1000)/$B$17,NA())</f>
        <v>#DIV/0!</v>
      </c>
      <c r="G135" s="21"/>
      <c r="H135" s="21"/>
    </row>
    <row r="136" spans="1:8" x14ac:dyDescent="0.2">
      <c r="A136" s="46"/>
      <c r="B136" s="46"/>
      <c r="C136" s="55">
        <f>IF(AND(Tabla13[[#This Row],[V  '[mL']]]&gt;=$C$25,Tabla13[[#This Row],[V  '[mL']]]&lt;=$E$25),Tabla13[[#This Row],[V  '[mL']]]/1000,NA())</f>
        <v>0</v>
      </c>
      <c r="D136" s="55">
        <f>IF(AND(Tabla13[[#This Row],[V  '[mL']]]&gt;=$C$25,Tabla13[[#This Row],[V  '[mL']]]&lt;=$E$25),10^(-Tabla13[[#This Row],[pH]])*Tabla13[[#This Row],[V para G(v) '[L']]],NA())</f>
        <v>0</v>
      </c>
      <c r="E136" s="55">
        <f>IF(AND(Tabla13[[#This Row],[V  '[mL']]]&gt;=$J$25,Tabla13[[#This Row],[V  '[mL']]]&lt;=$L$25),Tabla13[[#This Row],[V  '[mL']]]/1000,NA())</f>
        <v>0</v>
      </c>
      <c r="F136" s="55" t="e">
        <f>IF(AND(Tabla13[[#This Row],[V  '[mL']]]&gt;=$J$25,Tabla13[[#This Row],[V  '[mL']]]&lt;=$L$25),10^(Tabla13[[#This Row],[pH]])*(Tabla13[[#This Row],[V para H(v) '[L']]]+$B$14/1000)/$B$17,NA())</f>
        <v>#DIV/0!</v>
      </c>
      <c r="G136" s="21"/>
      <c r="H136" s="21"/>
    </row>
    <row r="137" spans="1:8" x14ac:dyDescent="0.2">
      <c r="A137" s="46"/>
      <c r="B137" s="46"/>
      <c r="C137" s="55">
        <f>IF(AND(Tabla13[[#This Row],[V  '[mL']]]&gt;=$C$25,Tabla13[[#This Row],[V  '[mL']]]&lt;=$E$25),Tabla13[[#This Row],[V  '[mL']]]/1000,NA())</f>
        <v>0</v>
      </c>
      <c r="D137" s="55">
        <f>IF(AND(Tabla13[[#This Row],[V  '[mL']]]&gt;=$C$25,Tabla13[[#This Row],[V  '[mL']]]&lt;=$E$25),10^(-Tabla13[[#This Row],[pH]])*Tabla13[[#This Row],[V para G(v) '[L']]],NA())</f>
        <v>0</v>
      </c>
      <c r="E137" s="55">
        <f>IF(AND(Tabla13[[#This Row],[V  '[mL']]]&gt;=$J$25,Tabla13[[#This Row],[V  '[mL']]]&lt;=$L$25),Tabla13[[#This Row],[V  '[mL']]]/1000,NA())</f>
        <v>0</v>
      </c>
      <c r="F137" s="55" t="e">
        <f>IF(AND(Tabla13[[#This Row],[V  '[mL']]]&gt;=$J$25,Tabla13[[#This Row],[V  '[mL']]]&lt;=$L$25),10^(Tabla13[[#This Row],[pH]])*(Tabla13[[#This Row],[V para H(v) '[L']]]+$B$14/1000)/$B$17,NA())</f>
        <v>#DIV/0!</v>
      </c>
      <c r="G137" s="21"/>
      <c r="H137" s="21"/>
    </row>
    <row r="138" spans="1:8" x14ac:dyDescent="0.2">
      <c r="A138" s="46"/>
      <c r="B138" s="46"/>
      <c r="C138" s="55">
        <f>IF(AND(Tabla13[[#This Row],[V  '[mL']]]&gt;=$C$25,Tabla13[[#This Row],[V  '[mL']]]&lt;=$E$25),Tabla13[[#This Row],[V  '[mL']]]/1000,NA())</f>
        <v>0</v>
      </c>
      <c r="D138" s="55">
        <f>IF(AND(Tabla13[[#This Row],[V  '[mL']]]&gt;=$C$25,Tabla13[[#This Row],[V  '[mL']]]&lt;=$E$25),10^(-Tabla13[[#This Row],[pH]])*Tabla13[[#This Row],[V para G(v) '[L']]],NA())</f>
        <v>0</v>
      </c>
      <c r="E138" s="55">
        <f>IF(AND(Tabla13[[#This Row],[V  '[mL']]]&gt;=$J$25,Tabla13[[#This Row],[V  '[mL']]]&lt;=$L$25),Tabla13[[#This Row],[V  '[mL']]]/1000,NA())</f>
        <v>0</v>
      </c>
      <c r="F138" s="55" t="e">
        <f>IF(AND(Tabla13[[#This Row],[V  '[mL']]]&gt;=$J$25,Tabla13[[#This Row],[V  '[mL']]]&lt;=$L$25),10^(Tabla13[[#This Row],[pH]])*(Tabla13[[#This Row],[V para H(v) '[L']]]+$B$14/1000)/$B$17,NA())</f>
        <v>#DIV/0!</v>
      </c>
      <c r="G138" s="21"/>
      <c r="H138" s="21"/>
    </row>
    <row r="139" spans="1:8" x14ac:dyDescent="0.2">
      <c r="A139" s="46"/>
      <c r="B139" s="46"/>
      <c r="C139" s="55">
        <f>IF(AND(Tabla13[[#This Row],[V  '[mL']]]&gt;=$C$25,Tabla13[[#This Row],[V  '[mL']]]&lt;=$E$25),Tabla13[[#This Row],[V  '[mL']]]/1000,NA())</f>
        <v>0</v>
      </c>
      <c r="D139" s="55">
        <f>IF(AND(Tabla13[[#This Row],[V  '[mL']]]&gt;=$C$25,Tabla13[[#This Row],[V  '[mL']]]&lt;=$E$25),10^(-Tabla13[[#This Row],[pH]])*Tabla13[[#This Row],[V para G(v) '[L']]],NA())</f>
        <v>0</v>
      </c>
      <c r="E139" s="55">
        <f>IF(AND(Tabla13[[#This Row],[V  '[mL']]]&gt;=$J$25,Tabla13[[#This Row],[V  '[mL']]]&lt;=$L$25),Tabla13[[#This Row],[V  '[mL']]]/1000,NA())</f>
        <v>0</v>
      </c>
      <c r="F139" s="55" t="e">
        <f>IF(AND(Tabla13[[#This Row],[V  '[mL']]]&gt;=$J$25,Tabla13[[#This Row],[V  '[mL']]]&lt;=$L$25),10^(Tabla13[[#This Row],[pH]])*(Tabla13[[#This Row],[V para H(v) '[L']]]+$B$14/1000)/$B$17,NA())</f>
        <v>#DIV/0!</v>
      </c>
      <c r="G139" s="21"/>
      <c r="H139" s="21"/>
    </row>
    <row r="140" spans="1:8" x14ac:dyDescent="0.2">
      <c r="A140" s="46"/>
      <c r="B140" s="46"/>
      <c r="C140" s="55">
        <f>IF(AND(Tabla13[[#This Row],[V  '[mL']]]&gt;=$C$25,Tabla13[[#This Row],[V  '[mL']]]&lt;=$E$25),Tabla13[[#This Row],[V  '[mL']]]/1000,NA())</f>
        <v>0</v>
      </c>
      <c r="D140" s="55">
        <f>IF(AND(Tabla13[[#This Row],[V  '[mL']]]&gt;=$C$25,Tabla13[[#This Row],[V  '[mL']]]&lt;=$E$25),10^(-Tabla13[[#This Row],[pH]])*Tabla13[[#This Row],[V para G(v) '[L']]],NA())</f>
        <v>0</v>
      </c>
      <c r="E140" s="55">
        <f>IF(AND(Tabla13[[#This Row],[V  '[mL']]]&gt;=$J$25,Tabla13[[#This Row],[V  '[mL']]]&lt;=$L$25),Tabla13[[#This Row],[V  '[mL']]]/1000,NA())</f>
        <v>0</v>
      </c>
      <c r="F140" s="55" t="e">
        <f>IF(AND(Tabla13[[#This Row],[V  '[mL']]]&gt;=$J$25,Tabla13[[#This Row],[V  '[mL']]]&lt;=$L$25),10^(Tabla13[[#This Row],[pH]])*(Tabla13[[#This Row],[V para H(v) '[L']]]+$B$14/1000)/$B$17,NA())</f>
        <v>#DIV/0!</v>
      </c>
      <c r="G140" s="21"/>
      <c r="H140" s="21"/>
    </row>
    <row r="141" spans="1:8" x14ac:dyDescent="0.2">
      <c r="A141" s="46"/>
      <c r="B141" s="46"/>
      <c r="C141" s="55">
        <f>IF(AND(Tabla13[[#This Row],[V  '[mL']]]&gt;=$C$25,Tabla13[[#This Row],[V  '[mL']]]&lt;=$E$25),Tabla13[[#This Row],[V  '[mL']]]/1000,NA())</f>
        <v>0</v>
      </c>
      <c r="D141" s="55">
        <f>IF(AND(Tabla13[[#This Row],[V  '[mL']]]&gt;=$C$25,Tabla13[[#This Row],[V  '[mL']]]&lt;=$E$25),10^(-Tabla13[[#This Row],[pH]])*Tabla13[[#This Row],[V para G(v) '[L']]],NA())</f>
        <v>0</v>
      </c>
      <c r="E141" s="55">
        <f>IF(AND(Tabla13[[#This Row],[V  '[mL']]]&gt;=$J$25,Tabla13[[#This Row],[V  '[mL']]]&lt;=$L$25),Tabla13[[#This Row],[V  '[mL']]]/1000,NA())</f>
        <v>0</v>
      </c>
      <c r="F141" s="55" t="e">
        <f>IF(AND(Tabla13[[#This Row],[V  '[mL']]]&gt;=$J$25,Tabla13[[#This Row],[V  '[mL']]]&lt;=$L$25),10^(Tabla13[[#This Row],[pH]])*(Tabla13[[#This Row],[V para H(v) '[L']]]+$B$14/1000)/$B$17,NA())</f>
        <v>#DIV/0!</v>
      </c>
      <c r="G141" s="21"/>
      <c r="H141" s="21"/>
    </row>
    <row r="142" spans="1:8" x14ac:dyDescent="0.2">
      <c r="A142" s="46"/>
      <c r="B142" s="46"/>
      <c r="C142" s="55">
        <f>IF(AND(Tabla13[[#This Row],[V  '[mL']]]&gt;=$C$25,Tabla13[[#This Row],[V  '[mL']]]&lt;=$E$25),Tabla13[[#This Row],[V  '[mL']]]/1000,NA())</f>
        <v>0</v>
      </c>
      <c r="D142" s="55">
        <f>IF(AND(Tabla13[[#This Row],[V  '[mL']]]&gt;=$C$25,Tabla13[[#This Row],[V  '[mL']]]&lt;=$E$25),10^(-Tabla13[[#This Row],[pH]])*Tabla13[[#This Row],[V para G(v) '[L']]],NA())</f>
        <v>0</v>
      </c>
      <c r="E142" s="55">
        <f>IF(AND(Tabla13[[#This Row],[V  '[mL']]]&gt;=$J$25,Tabla13[[#This Row],[V  '[mL']]]&lt;=$L$25),Tabla13[[#This Row],[V  '[mL']]]/1000,NA())</f>
        <v>0</v>
      </c>
      <c r="F142" s="55" t="e">
        <f>IF(AND(Tabla13[[#This Row],[V  '[mL']]]&gt;=$J$25,Tabla13[[#This Row],[V  '[mL']]]&lt;=$L$25),10^(Tabla13[[#This Row],[pH]])*(Tabla13[[#This Row],[V para H(v) '[L']]]+$B$14/1000)/$B$17,NA())</f>
        <v>#DIV/0!</v>
      </c>
      <c r="G142" s="21"/>
      <c r="H142" s="21"/>
    </row>
    <row r="143" spans="1:8" x14ac:dyDescent="0.2">
      <c r="A143" s="46"/>
      <c r="B143" s="46"/>
      <c r="C143" s="55">
        <f>IF(AND(Tabla13[[#This Row],[V  '[mL']]]&gt;=$C$25,Tabla13[[#This Row],[V  '[mL']]]&lt;=$E$25),Tabla13[[#This Row],[V  '[mL']]]/1000,NA())</f>
        <v>0</v>
      </c>
      <c r="D143" s="55">
        <f>IF(AND(Tabla13[[#This Row],[V  '[mL']]]&gt;=$C$25,Tabla13[[#This Row],[V  '[mL']]]&lt;=$E$25),10^(-Tabla13[[#This Row],[pH]])*Tabla13[[#This Row],[V para G(v) '[L']]],NA())</f>
        <v>0</v>
      </c>
      <c r="E143" s="55">
        <f>IF(AND(Tabla13[[#This Row],[V  '[mL']]]&gt;=$J$25,Tabla13[[#This Row],[V  '[mL']]]&lt;=$L$25),Tabla13[[#This Row],[V  '[mL']]]/1000,NA())</f>
        <v>0</v>
      </c>
      <c r="F143" s="55" t="e">
        <f>IF(AND(Tabla13[[#This Row],[V  '[mL']]]&gt;=$J$25,Tabla13[[#This Row],[V  '[mL']]]&lt;=$L$25),10^(Tabla13[[#This Row],[pH]])*(Tabla13[[#This Row],[V para H(v) '[L']]]+$B$14/1000)/$B$17,NA())</f>
        <v>#DIV/0!</v>
      </c>
      <c r="G143" s="21"/>
      <c r="H143" s="21"/>
    </row>
    <row r="144" spans="1:8" x14ac:dyDescent="0.2">
      <c r="A144" s="46"/>
      <c r="B144" s="46"/>
      <c r="C144" s="55">
        <f>IF(AND(Tabla13[[#This Row],[V  '[mL']]]&gt;=$C$25,Tabla13[[#This Row],[V  '[mL']]]&lt;=$E$25),Tabla13[[#This Row],[V  '[mL']]]/1000,NA())</f>
        <v>0</v>
      </c>
      <c r="D144" s="55">
        <f>IF(AND(Tabla13[[#This Row],[V  '[mL']]]&gt;=$C$25,Tabla13[[#This Row],[V  '[mL']]]&lt;=$E$25),10^(-Tabla13[[#This Row],[pH]])*Tabla13[[#This Row],[V para G(v) '[L']]],NA())</f>
        <v>0</v>
      </c>
      <c r="E144" s="55">
        <f>IF(AND(Tabla13[[#This Row],[V  '[mL']]]&gt;=$J$25,Tabla13[[#This Row],[V  '[mL']]]&lt;=$L$25),Tabla13[[#This Row],[V  '[mL']]]/1000,NA())</f>
        <v>0</v>
      </c>
      <c r="F144" s="55" t="e">
        <f>IF(AND(Tabla13[[#This Row],[V  '[mL']]]&gt;=$J$25,Tabla13[[#This Row],[V  '[mL']]]&lt;=$L$25),10^(Tabla13[[#This Row],[pH]])*(Tabla13[[#This Row],[V para H(v) '[L']]]+$B$14/1000)/$B$17,NA())</f>
        <v>#DIV/0!</v>
      </c>
      <c r="G144" s="21"/>
      <c r="H144" s="21"/>
    </row>
    <row r="145" spans="1:8" x14ac:dyDescent="0.2">
      <c r="A145" s="46"/>
      <c r="B145" s="46"/>
      <c r="C145" s="55">
        <f>IF(AND(Tabla13[[#This Row],[V  '[mL']]]&gt;=$C$25,Tabla13[[#This Row],[V  '[mL']]]&lt;=$E$25),Tabla13[[#This Row],[V  '[mL']]]/1000,NA())</f>
        <v>0</v>
      </c>
      <c r="D145" s="55">
        <f>IF(AND(Tabla13[[#This Row],[V  '[mL']]]&gt;=$C$25,Tabla13[[#This Row],[V  '[mL']]]&lt;=$E$25),10^(-Tabla13[[#This Row],[pH]])*Tabla13[[#This Row],[V para G(v) '[L']]],NA())</f>
        <v>0</v>
      </c>
      <c r="E145" s="55">
        <f>IF(AND(Tabla13[[#This Row],[V  '[mL']]]&gt;=$J$25,Tabla13[[#This Row],[V  '[mL']]]&lt;=$L$25),Tabla13[[#This Row],[V  '[mL']]]/1000,NA())</f>
        <v>0</v>
      </c>
      <c r="F145" s="55" t="e">
        <f>IF(AND(Tabla13[[#This Row],[V  '[mL']]]&gt;=$J$25,Tabla13[[#This Row],[V  '[mL']]]&lt;=$L$25),10^(Tabla13[[#This Row],[pH]])*(Tabla13[[#This Row],[V para H(v) '[L']]]+$B$14/1000)/$B$17,NA())</f>
        <v>#DIV/0!</v>
      </c>
      <c r="G145" s="21"/>
      <c r="H145" s="21"/>
    </row>
    <row r="146" spans="1:8" x14ac:dyDescent="0.2">
      <c r="A146" s="46"/>
      <c r="B146" s="46"/>
      <c r="C146" s="55">
        <f>IF(AND(Tabla13[[#This Row],[V  '[mL']]]&gt;=$C$25,Tabla13[[#This Row],[V  '[mL']]]&lt;=$E$25),Tabla13[[#This Row],[V  '[mL']]]/1000,NA())</f>
        <v>0</v>
      </c>
      <c r="D146" s="55">
        <f>IF(AND(Tabla13[[#This Row],[V  '[mL']]]&gt;=$C$25,Tabla13[[#This Row],[V  '[mL']]]&lt;=$E$25),10^(-Tabla13[[#This Row],[pH]])*Tabla13[[#This Row],[V para G(v) '[L']]],NA())</f>
        <v>0</v>
      </c>
      <c r="E146" s="55">
        <f>IF(AND(Tabla13[[#This Row],[V  '[mL']]]&gt;=$J$25,Tabla13[[#This Row],[V  '[mL']]]&lt;=$L$25),Tabla13[[#This Row],[V  '[mL']]]/1000,NA())</f>
        <v>0</v>
      </c>
      <c r="F146" s="55" t="e">
        <f>IF(AND(Tabla13[[#This Row],[V  '[mL']]]&gt;=$J$25,Tabla13[[#This Row],[V  '[mL']]]&lt;=$L$25),10^(Tabla13[[#This Row],[pH]])*(Tabla13[[#This Row],[V para H(v) '[L']]]+$B$14/1000)/$B$17,NA())</f>
        <v>#DIV/0!</v>
      </c>
      <c r="G146" s="21"/>
      <c r="H146" s="21"/>
    </row>
    <row r="147" spans="1:8" x14ac:dyDescent="0.2">
      <c r="A147" s="46"/>
      <c r="B147" s="46"/>
      <c r="C147" s="55">
        <f>IF(AND(Tabla13[[#This Row],[V  '[mL']]]&gt;=$C$25,Tabla13[[#This Row],[V  '[mL']]]&lt;=$E$25),Tabla13[[#This Row],[V  '[mL']]]/1000,NA())</f>
        <v>0</v>
      </c>
      <c r="D147" s="55">
        <f>IF(AND(Tabla13[[#This Row],[V  '[mL']]]&gt;=$C$25,Tabla13[[#This Row],[V  '[mL']]]&lt;=$E$25),10^(-Tabla13[[#This Row],[pH]])*Tabla13[[#This Row],[V para G(v) '[L']]],NA())</f>
        <v>0</v>
      </c>
      <c r="E147" s="55">
        <f>IF(AND(Tabla13[[#This Row],[V  '[mL']]]&gt;=$J$25,Tabla13[[#This Row],[V  '[mL']]]&lt;=$L$25),Tabla13[[#This Row],[V  '[mL']]]/1000,NA())</f>
        <v>0</v>
      </c>
      <c r="F147" s="55" t="e">
        <f>IF(AND(Tabla13[[#This Row],[V  '[mL']]]&gt;=$J$25,Tabla13[[#This Row],[V  '[mL']]]&lt;=$L$25),10^(Tabla13[[#This Row],[pH]])*(Tabla13[[#This Row],[V para H(v) '[L']]]+$B$14/1000)/$B$17,NA())</f>
        <v>#DIV/0!</v>
      </c>
      <c r="G147" s="21"/>
      <c r="H147" s="21"/>
    </row>
    <row r="148" spans="1:8" x14ac:dyDescent="0.2">
      <c r="A148" s="46"/>
      <c r="B148" s="46"/>
      <c r="C148" s="55">
        <f>IF(AND(Tabla13[[#This Row],[V  '[mL']]]&gt;=$C$25,Tabla13[[#This Row],[V  '[mL']]]&lt;=$E$25),Tabla13[[#This Row],[V  '[mL']]]/1000,NA())</f>
        <v>0</v>
      </c>
      <c r="D148" s="55">
        <f>IF(AND(Tabla13[[#This Row],[V  '[mL']]]&gt;=$C$25,Tabla13[[#This Row],[V  '[mL']]]&lt;=$E$25),10^(-Tabla13[[#This Row],[pH]])*Tabla13[[#This Row],[V para G(v) '[L']]],NA())</f>
        <v>0</v>
      </c>
      <c r="E148" s="55">
        <f>IF(AND(Tabla13[[#This Row],[V  '[mL']]]&gt;=$J$25,Tabla13[[#This Row],[V  '[mL']]]&lt;=$L$25),Tabla13[[#This Row],[V  '[mL']]]/1000,NA())</f>
        <v>0</v>
      </c>
      <c r="F148" s="55" t="e">
        <f>IF(AND(Tabla13[[#This Row],[V  '[mL']]]&gt;=$J$25,Tabla13[[#This Row],[V  '[mL']]]&lt;=$L$25),10^(Tabla13[[#This Row],[pH]])*(Tabla13[[#This Row],[V para H(v) '[L']]]+$B$14/1000)/$B$17,NA())</f>
        <v>#DIV/0!</v>
      </c>
      <c r="G148" s="21"/>
      <c r="H148" s="21"/>
    </row>
    <row r="149" spans="1:8" x14ac:dyDescent="0.2">
      <c r="A149" s="46"/>
      <c r="B149" s="46"/>
      <c r="C149" s="55">
        <f>IF(AND(Tabla13[[#This Row],[V  '[mL']]]&gt;=$C$25,Tabla13[[#This Row],[V  '[mL']]]&lt;=$E$25),Tabla13[[#This Row],[V  '[mL']]]/1000,NA())</f>
        <v>0</v>
      </c>
      <c r="D149" s="55">
        <f>IF(AND(Tabla13[[#This Row],[V  '[mL']]]&gt;=$C$25,Tabla13[[#This Row],[V  '[mL']]]&lt;=$E$25),10^(-Tabla13[[#This Row],[pH]])*Tabla13[[#This Row],[V para G(v) '[L']]],NA())</f>
        <v>0</v>
      </c>
      <c r="E149" s="55">
        <f>IF(AND(Tabla13[[#This Row],[V  '[mL']]]&gt;=$J$25,Tabla13[[#This Row],[V  '[mL']]]&lt;=$L$25),Tabla13[[#This Row],[V  '[mL']]]/1000,NA())</f>
        <v>0</v>
      </c>
      <c r="F149" s="55" t="e">
        <f>IF(AND(Tabla13[[#This Row],[V  '[mL']]]&gt;=$J$25,Tabla13[[#This Row],[V  '[mL']]]&lt;=$L$25),10^(Tabla13[[#This Row],[pH]])*(Tabla13[[#This Row],[V para H(v) '[L']]]+$B$14/1000)/$B$17,NA())</f>
        <v>#DIV/0!</v>
      </c>
      <c r="G149" s="21"/>
      <c r="H149" s="21"/>
    </row>
    <row r="150" spans="1:8" x14ac:dyDescent="0.2">
      <c r="A150" s="46"/>
      <c r="B150" s="46"/>
      <c r="C150" s="55">
        <f>IF(AND(Tabla13[[#This Row],[V  '[mL']]]&gt;=$C$25,Tabla13[[#This Row],[V  '[mL']]]&lt;=$E$25),Tabla13[[#This Row],[V  '[mL']]]/1000,NA())</f>
        <v>0</v>
      </c>
      <c r="D150" s="55">
        <f>IF(AND(Tabla13[[#This Row],[V  '[mL']]]&gt;=$C$25,Tabla13[[#This Row],[V  '[mL']]]&lt;=$E$25),10^(-Tabla13[[#This Row],[pH]])*Tabla13[[#This Row],[V para G(v) '[L']]],NA())</f>
        <v>0</v>
      </c>
      <c r="E150" s="55">
        <f>IF(AND(Tabla13[[#This Row],[V  '[mL']]]&gt;=$J$25,Tabla13[[#This Row],[V  '[mL']]]&lt;=$L$25),Tabla13[[#This Row],[V  '[mL']]]/1000,NA())</f>
        <v>0</v>
      </c>
      <c r="F150" s="55" t="e">
        <f>IF(AND(Tabla13[[#This Row],[V  '[mL']]]&gt;=$J$25,Tabla13[[#This Row],[V  '[mL']]]&lt;=$L$25),10^(Tabla13[[#This Row],[pH]])*(Tabla13[[#This Row],[V para H(v) '[L']]]+$B$14/1000)/$B$17,NA())</f>
        <v>#DIV/0!</v>
      </c>
      <c r="G150" s="21"/>
      <c r="H150" s="21"/>
    </row>
    <row r="151" spans="1:8" x14ac:dyDescent="0.2">
      <c r="A151" s="46"/>
      <c r="B151" s="46"/>
      <c r="C151" s="55">
        <f>IF(AND(Tabla13[[#This Row],[V  '[mL']]]&gt;=$C$25,Tabla13[[#This Row],[V  '[mL']]]&lt;=$E$25),Tabla13[[#This Row],[V  '[mL']]]/1000,NA())</f>
        <v>0</v>
      </c>
      <c r="D151" s="55">
        <f>IF(AND(Tabla13[[#This Row],[V  '[mL']]]&gt;=$C$25,Tabla13[[#This Row],[V  '[mL']]]&lt;=$E$25),10^(-Tabla13[[#This Row],[pH]])*Tabla13[[#This Row],[V para G(v) '[L']]],NA())</f>
        <v>0</v>
      </c>
      <c r="E151" s="55">
        <f>IF(AND(Tabla13[[#This Row],[V  '[mL']]]&gt;=$J$25,Tabla13[[#This Row],[V  '[mL']]]&lt;=$L$25),Tabla13[[#This Row],[V  '[mL']]]/1000,NA())</f>
        <v>0</v>
      </c>
      <c r="F151" s="55" t="e">
        <f>IF(AND(Tabla13[[#This Row],[V  '[mL']]]&gt;=$J$25,Tabla13[[#This Row],[V  '[mL']]]&lt;=$L$25),10^(Tabla13[[#This Row],[pH]])*(Tabla13[[#This Row],[V para H(v) '[L']]]+$B$14/1000)/$B$17,NA())</f>
        <v>#DIV/0!</v>
      </c>
      <c r="G151" s="21"/>
      <c r="H151" s="21"/>
    </row>
    <row r="152" spans="1:8" x14ac:dyDescent="0.2">
      <c r="A152" s="46"/>
      <c r="B152" s="46"/>
      <c r="C152" s="55">
        <f>IF(AND(Tabla13[[#This Row],[V  '[mL']]]&gt;=$C$25,Tabla13[[#This Row],[V  '[mL']]]&lt;=$E$25),Tabla13[[#This Row],[V  '[mL']]]/1000,NA())</f>
        <v>0</v>
      </c>
      <c r="D152" s="55">
        <f>IF(AND(Tabla13[[#This Row],[V  '[mL']]]&gt;=$C$25,Tabla13[[#This Row],[V  '[mL']]]&lt;=$E$25),10^(-Tabla13[[#This Row],[pH]])*Tabla13[[#This Row],[V para G(v) '[L']]],NA())</f>
        <v>0</v>
      </c>
      <c r="E152" s="55">
        <f>IF(AND(Tabla13[[#This Row],[V  '[mL']]]&gt;=$J$25,Tabla13[[#This Row],[V  '[mL']]]&lt;=$L$25),Tabla13[[#This Row],[V  '[mL']]]/1000,NA())</f>
        <v>0</v>
      </c>
      <c r="F152" s="55" t="e">
        <f>IF(AND(Tabla13[[#This Row],[V  '[mL']]]&gt;=$J$25,Tabla13[[#This Row],[V  '[mL']]]&lt;=$L$25),10^(Tabla13[[#This Row],[pH]])*(Tabla13[[#This Row],[V para H(v) '[L']]]+$B$14/1000)/$B$17,NA())</f>
        <v>#DIV/0!</v>
      </c>
      <c r="G152" s="21"/>
      <c r="H152" s="21"/>
    </row>
    <row r="153" spans="1:8" x14ac:dyDescent="0.2">
      <c r="A153" s="46"/>
      <c r="B153" s="46"/>
      <c r="C153" s="55">
        <f>IF(AND(Tabla13[[#This Row],[V  '[mL']]]&gt;=$C$25,Tabla13[[#This Row],[V  '[mL']]]&lt;=$E$25),Tabla13[[#This Row],[V  '[mL']]]/1000,NA())</f>
        <v>0</v>
      </c>
      <c r="D153" s="55">
        <f>IF(AND(Tabla13[[#This Row],[V  '[mL']]]&gt;=$C$25,Tabla13[[#This Row],[V  '[mL']]]&lt;=$E$25),10^(-Tabla13[[#This Row],[pH]])*Tabla13[[#This Row],[V para G(v) '[L']]],NA())</f>
        <v>0</v>
      </c>
      <c r="E153" s="55">
        <f>IF(AND(Tabla13[[#This Row],[V  '[mL']]]&gt;=$J$25,Tabla13[[#This Row],[V  '[mL']]]&lt;=$L$25),Tabla13[[#This Row],[V  '[mL']]]/1000,NA())</f>
        <v>0</v>
      </c>
      <c r="F153" s="55" t="e">
        <f>IF(AND(Tabla13[[#This Row],[V  '[mL']]]&gt;=$J$25,Tabla13[[#This Row],[V  '[mL']]]&lt;=$L$25),10^(Tabla13[[#This Row],[pH]])*(Tabla13[[#This Row],[V para H(v) '[L']]]+$B$14/1000)/$B$17,NA())</f>
        <v>#DIV/0!</v>
      </c>
      <c r="G153" s="21"/>
      <c r="H153" s="21"/>
    </row>
    <row r="154" spans="1:8" x14ac:dyDescent="0.2">
      <c r="A154" s="46"/>
      <c r="B154" s="46"/>
      <c r="C154" s="55">
        <f>IF(AND(Tabla13[[#This Row],[V  '[mL']]]&gt;=$C$25,Tabla13[[#This Row],[V  '[mL']]]&lt;=$E$25),Tabla13[[#This Row],[V  '[mL']]]/1000,NA())</f>
        <v>0</v>
      </c>
      <c r="D154" s="55">
        <f>IF(AND(Tabla13[[#This Row],[V  '[mL']]]&gt;=$C$25,Tabla13[[#This Row],[V  '[mL']]]&lt;=$E$25),10^(-Tabla13[[#This Row],[pH]])*Tabla13[[#This Row],[V para G(v) '[L']]],NA())</f>
        <v>0</v>
      </c>
      <c r="E154" s="55">
        <f>IF(AND(Tabla13[[#This Row],[V  '[mL']]]&gt;=$J$25,Tabla13[[#This Row],[V  '[mL']]]&lt;=$L$25),Tabla13[[#This Row],[V  '[mL']]]/1000,NA())</f>
        <v>0</v>
      </c>
      <c r="F154" s="55" t="e">
        <f>IF(AND(Tabla13[[#This Row],[V  '[mL']]]&gt;=$J$25,Tabla13[[#This Row],[V  '[mL']]]&lt;=$L$25),10^(Tabla13[[#This Row],[pH]])*(Tabla13[[#This Row],[V para H(v) '[L']]]+$B$14/1000)/$B$17,NA())</f>
        <v>#DIV/0!</v>
      </c>
      <c r="G154" s="21"/>
      <c r="H154" s="21"/>
    </row>
    <row r="155" spans="1:8" x14ac:dyDescent="0.2">
      <c r="A155" s="46"/>
      <c r="B155" s="46"/>
      <c r="C155" s="55">
        <f>IF(AND(Tabla13[[#This Row],[V  '[mL']]]&gt;=$C$25,Tabla13[[#This Row],[V  '[mL']]]&lt;=$E$25),Tabla13[[#This Row],[V  '[mL']]]/1000,NA())</f>
        <v>0</v>
      </c>
      <c r="D155" s="55">
        <f>IF(AND(Tabla13[[#This Row],[V  '[mL']]]&gt;=$C$25,Tabla13[[#This Row],[V  '[mL']]]&lt;=$E$25),10^(-Tabla13[[#This Row],[pH]])*Tabla13[[#This Row],[V para G(v) '[L']]],NA())</f>
        <v>0</v>
      </c>
      <c r="E155" s="55">
        <f>IF(AND(Tabla13[[#This Row],[V  '[mL']]]&gt;=$J$25,Tabla13[[#This Row],[V  '[mL']]]&lt;=$L$25),Tabla13[[#This Row],[V  '[mL']]]/1000,NA())</f>
        <v>0</v>
      </c>
      <c r="F155" s="55" t="e">
        <f>IF(AND(Tabla13[[#This Row],[V  '[mL']]]&gt;=$J$25,Tabla13[[#This Row],[V  '[mL']]]&lt;=$L$25),10^(Tabla13[[#This Row],[pH]])*(Tabla13[[#This Row],[V para H(v) '[L']]]+$B$14/1000)/$B$17,NA())</f>
        <v>#DIV/0!</v>
      </c>
      <c r="G155" s="21"/>
      <c r="H155" s="21"/>
    </row>
    <row r="156" spans="1:8" x14ac:dyDescent="0.2">
      <c r="A156" s="46"/>
      <c r="B156" s="46"/>
      <c r="C156" s="55">
        <f>IF(AND(Tabla13[[#This Row],[V  '[mL']]]&gt;=$C$25,Tabla13[[#This Row],[V  '[mL']]]&lt;=$E$25),Tabla13[[#This Row],[V  '[mL']]]/1000,NA())</f>
        <v>0</v>
      </c>
      <c r="D156" s="55">
        <f>IF(AND(Tabla13[[#This Row],[V  '[mL']]]&gt;=$C$25,Tabla13[[#This Row],[V  '[mL']]]&lt;=$E$25),10^(-Tabla13[[#This Row],[pH]])*Tabla13[[#This Row],[V para G(v) '[L']]],NA())</f>
        <v>0</v>
      </c>
      <c r="E156" s="55">
        <f>IF(AND(Tabla13[[#This Row],[V  '[mL']]]&gt;=$J$25,Tabla13[[#This Row],[V  '[mL']]]&lt;=$L$25),Tabla13[[#This Row],[V  '[mL']]]/1000,NA())</f>
        <v>0</v>
      </c>
      <c r="F156" s="55" t="e">
        <f>IF(AND(Tabla13[[#This Row],[V  '[mL']]]&gt;=$J$25,Tabla13[[#This Row],[V  '[mL']]]&lt;=$L$25),10^(Tabla13[[#This Row],[pH]])*(Tabla13[[#This Row],[V para H(v) '[L']]]+$B$14/1000)/$B$17,NA())</f>
        <v>#DIV/0!</v>
      </c>
      <c r="G156" s="21"/>
      <c r="H156" s="21"/>
    </row>
    <row r="157" spans="1:8" x14ac:dyDescent="0.2">
      <c r="A157" s="46"/>
      <c r="B157" s="46"/>
      <c r="C157" s="55">
        <f>IF(AND(Tabla13[[#This Row],[V  '[mL']]]&gt;=$C$25,Tabla13[[#This Row],[V  '[mL']]]&lt;=$E$25),Tabla13[[#This Row],[V  '[mL']]]/1000,NA())</f>
        <v>0</v>
      </c>
      <c r="D157" s="55">
        <f>IF(AND(Tabla13[[#This Row],[V  '[mL']]]&gt;=$C$25,Tabla13[[#This Row],[V  '[mL']]]&lt;=$E$25),10^(-Tabla13[[#This Row],[pH]])*Tabla13[[#This Row],[V para G(v) '[L']]],NA())</f>
        <v>0</v>
      </c>
      <c r="E157" s="55">
        <f>IF(AND(Tabla13[[#This Row],[V  '[mL']]]&gt;=$J$25,Tabla13[[#This Row],[V  '[mL']]]&lt;=$L$25),Tabla13[[#This Row],[V  '[mL']]]/1000,NA())</f>
        <v>0</v>
      </c>
      <c r="F157" s="55" t="e">
        <f>IF(AND(Tabla13[[#This Row],[V  '[mL']]]&gt;=$J$25,Tabla13[[#This Row],[V  '[mL']]]&lt;=$L$25),10^(Tabla13[[#This Row],[pH]])*(Tabla13[[#This Row],[V para H(v) '[L']]]+$B$14/1000)/$B$17,NA())</f>
        <v>#DIV/0!</v>
      </c>
      <c r="G157" s="21"/>
      <c r="H157" s="21"/>
    </row>
    <row r="158" spans="1:8" x14ac:dyDescent="0.2">
      <c r="A158" s="46"/>
      <c r="B158" s="46"/>
      <c r="C158" s="55">
        <f>IF(AND(Tabla13[[#This Row],[V  '[mL']]]&gt;=$C$25,Tabla13[[#This Row],[V  '[mL']]]&lt;=$E$25),Tabla13[[#This Row],[V  '[mL']]]/1000,NA())</f>
        <v>0</v>
      </c>
      <c r="D158" s="55">
        <f>IF(AND(Tabla13[[#This Row],[V  '[mL']]]&gt;=$C$25,Tabla13[[#This Row],[V  '[mL']]]&lt;=$E$25),10^(-Tabla13[[#This Row],[pH]])*Tabla13[[#This Row],[V para G(v) '[L']]],NA())</f>
        <v>0</v>
      </c>
      <c r="E158" s="55">
        <f>IF(AND(Tabla13[[#This Row],[V  '[mL']]]&gt;=$J$25,Tabla13[[#This Row],[V  '[mL']]]&lt;=$L$25),Tabla13[[#This Row],[V  '[mL']]]/1000,NA())</f>
        <v>0</v>
      </c>
      <c r="F158" s="55" t="e">
        <f>IF(AND(Tabla13[[#This Row],[V  '[mL']]]&gt;=$J$25,Tabla13[[#This Row],[V  '[mL']]]&lt;=$L$25),10^(Tabla13[[#This Row],[pH]])*(Tabla13[[#This Row],[V para H(v) '[L']]]+$B$14/1000)/$B$17,NA())</f>
        <v>#DIV/0!</v>
      </c>
      <c r="G158" s="21"/>
      <c r="H158" s="21"/>
    </row>
    <row r="159" spans="1:8" x14ac:dyDescent="0.2">
      <c r="A159" s="46"/>
      <c r="B159" s="46"/>
      <c r="C159" s="55">
        <f>IF(AND(Tabla13[[#This Row],[V  '[mL']]]&gt;=$C$25,Tabla13[[#This Row],[V  '[mL']]]&lt;=$E$25),Tabla13[[#This Row],[V  '[mL']]]/1000,NA())</f>
        <v>0</v>
      </c>
      <c r="D159" s="55">
        <f>IF(AND(Tabla13[[#This Row],[V  '[mL']]]&gt;=$C$25,Tabla13[[#This Row],[V  '[mL']]]&lt;=$E$25),10^(-Tabla13[[#This Row],[pH]])*Tabla13[[#This Row],[V para G(v) '[L']]],NA())</f>
        <v>0</v>
      </c>
      <c r="E159" s="55">
        <f>IF(AND(Tabla13[[#This Row],[V  '[mL']]]&gt;=$J$25,Tabla13[[#This Row],[V  '[mL']]]&lt;=$L$25),Tabla13[[#This Row],[V  '[mL']]]/1000,NA())</f>
        <v>0</v>
      </c>
      <c r="F159" s="55" t="e">
        <f>IF(AND(Tabla13[[#This Row],[V  '[mL']]]&gt;=$J$25,Tabla13[[#This Row],[V  '[mL']]]&lt;=$L$25),10^(Tabla13[[#This Row],[pH]])*(Tabla13[[#This Row],[V para H(v) '[L']]]+$B$14/1000)/$B$17,NA())</f>
        <v>#DIV/0!</v>
      </c>
      <c r="G159" s="21"/>
      <c r="H159" s="21"/>
    </row>
    <row r="160" spans="1:8" x14ac:dyDescent="0.2">
      <c r="A160" s="46"/>
      <c r="B160" s="46"/>
      <c r="C160" s="55">
        <f>IF(AND(Tabla13[[#This Row],[V  '[mL']]]&gt;=$C$25,Tabla13[[#This Row],[V  '[mL']]]&lt;=$E$25),Tabla13[[#This Row],[V  '[mL']]]/1000,NA())</f>
        <v>0</v>
      </c>
      <c r="D160" s="55">
        <f>IF(AND(Tabla13[[#This Row],[V  '[mL']]]&gt;=$C$25,Tabla13[[#This Row],[V  '[mL']]]&lt;=$E$25),10^(-Tabla13[[#This Row],[pH]])*Tabla13[[#This Row],[V para G(v) '[L']]],NA())</f>
        <v>0</v>
      </c>
      <c r="E160" s="55">
        <f>IF(AND(Tabla13[[#This Row],[V  '[mL']]]&gt;=$J$25,Tabla13[[#This Row],[V  '[mL']]]&lt;=$L$25),Tabla13[[#This Row],[V  '[mL']]]/1000,NA())</f>
        <v>0</v>
      </c>
      <c r="F160" s="55" t="e">
        <f>IF(AND(Tabla13[[#This Row],[V  '[mL']]]&gt;=$J$25,Tabla13[[#This Row],[V  '[mL']]]&lt;=$L$25),10^(Tabla13[[#This Row],[pH]])*(Tabla13[[#This Row],[V para H(v) '[L']]]+$B$14/1000)/$B$17,NA())</f>
        <v>#DIV/0!</v>
      </c>
      <c r="G160" s="21"/>
      <c r="H160" s="21"/>
    </row>
    <row r="161" spans="1:8" x14ac:dyDescent="0.2">
      <c r="A161" s="46"/>
      <c r="B161" s="46"/>
      <c r="C161" s="55">
        <f>IF(AND(Tabla13[[#This Row],[V  '[mL']]]&gt;=$C$25,Tabla13[[#This Row],[V  '[mL']]]&lt;=$E$25),Tabla13[[#This Row],[V  '[mL']]]/1000,NA())</f>
        <v>0</v>
      </c>
      <c r="D161" s="55">
        <f>IF(AND(Tabla13[[#This Row],[V  '[mL']]]&gt;=$C$25,Tabla13[[#This Row],[V  '[mL']]]&lt;=$E$25),10^(-Tabla13[[#This Row],[pH]])*Tabla13[[#This Row],[V para G(v) '[L']]],NA())</f>
        <v>0</v>
      </c>
      <c r="E161" s="55">
        <f>IF(AND(Tabla13[[#This Row],[V  '[mL']]]&gt;=$J$25,Tabla13[[#This Row],[V  '[mL']]]&lt;=$L$25),Tabla13[[#This Row],[V  '[mL']]]/1000,NA())</f>
        <v>0</v>
      </c>
      <c r="F161" s="55" t="e">
        <f>IF(AND(Tabla13[[#This Row],[V  '[mL']]]&gt;=$J$25,Tabla13[[#This Row],[V  '[mL']]]&lt;=$L$25),10^(Tabla13[[#This Row],[pH]])*(Tabla13[[#This Row],[V para H(v) '[L']]]+$B$14/1000)/$B$17,NA())</f>
        <v>#DIV/0!</v>
      </c>
      <c r="G161" s="21"/>
      <c r="H161" s="21"/>
    </row>
    <row r="162" spans="1:8" x14ac:dyDescent="0.2">
      <c r="A162" s="46"/>
      <c r="B162" s="46"/>
      <c r="C162" s="55">
        <f>IF(AND(Tabla13[[#This Row],[V  '[mL']]]&gt;=$C$25,Tabla13[[#This Row],[V  '[mL']]]&lt;=$E$25),Tabla13[[#This Row],[V  '[mL']]]/1000,NA())</f>
        <v>0</v>
      </c>
      <c r="D162" s="55">
        <f>IF(AND(Tabla13[[#This Row],[V  '[mL']]]&gt;=$C$25,Tabla13[[#This Row],[V  '[mL']]]&lt;=$E$25),10^(-Tabla13[[#This Row],[pH]])*Tabla13[[#This Row],[V para G(v) '[L']]],NA())</f>
        <v>0</v>
      </c>
      <c r="E162" s="55">
        <f>IF(AND(Tabla13[[#This Row],[V  '[mL']]]&gt;=$J$25,Tabla13[[#This Row],[V  '[mL']]]&lt;=$L$25),Tabla13[[#This Row],[V  '[mL']]]/1000,NA())</f>
        <v>0</v>
      </c>
      <c r="F162" s="55" t="e">
        <f>IF(AND(Tabla13[[#This Row],[V  '[mL']]]&gt;=$J$25,Tabla13[[#This Row],[V  '[mL']]]&lt;=$L$25),10^(Tabla13[[#This Row],[pH]])*(Tabla13[[#This Row],[V para H(v) '[L']]]+$B$14/1000)/$B$17,NA())</f>
        <v>#DIV/0!</v>
      </c>
      <c r="G162" s="21"/>
      <c r="H162" s="21"/>
    </row>
    <row r="163" spans="1:8" x14ac:dyDescent="0.2">
      <c r="A163" s="46"/>
      <c r="B163" s="46"/>
      <c r="C163" s="55">
        <f>IF(AND(Tabla13[[#This Row],[V  '[mL']]]&gt;=$C$25,Tabla13[[#This Row],[V  '[mL']]]&lt;=$E$25),Tabla13[[#This Row],[V  '[mL']]]/1000,NA())</f>
        <v>0</v>
      </c>
      <c r="D163" s="55">
        <f>IF(AND(Tabla13[[#This Row],[V  '[mL']]]&gt;=$C$25,Tabla13[[#This Row],[V  '[mL']]]&lt;=$E$25),10^(-Tabla13[[#This Row],[pH]])*Tabla13[[#This Row],[V para G(v) '[L']]],NA())</f>
        <v>0</v>
      </c>
      <c r="E163" s="55">
        <f>IF(AND(Tabla13[[#This Row],[V  '[mL']]]&gt;=$J$25,Tabla13[[#This Row],[V  '[mL']]]&lt;=$L$25),Tabla13[[#This Row],[V  '[mL']]]/1000,NA())</f>
        <v>0</v>
      </c>
      <c r="F163" s="55" t="e">
        <f>IF(AND(Tabla13[[#This Row],[V  '[mL']]]&gt;=$J$25,Tabla13[[#This Row],[V  '[mL']]]&lt;=$L$25),10^(Tabla13[[#This Row],[pH]])*(Tabla13[[#This Row],[V para H(v) '[L']]]+$B$14/1000)/$B$17,NA())</f>
        <v>#DIV/0!</v>
      </c>
      <c r="G163" s="21"/>
      <c r="H163" s="21"/>
    </row>
    <row r="164" spans="1:8" x14ac:dyDescent="0.2">
      <c r="A164" s="46"/>
      <c r="B164" s="46"/>
      <c r="C164" s="55">
        <f>IF(AND(Tabla13[[#This Row],[V  '[mL']]]&gt;=$C$25,Tabla13[[#This Row],[V  '[mL']]]&lt;=$E$25),Tabla13[[#This Row],[V  '[mL']]]/1000,NA())</f>
        <v>0</v>
      </c>
      <c r="D164" s="55">
        <f>IF(AND(Tabla13[[#This Row],[V  '[mL']]]&gt;=$C$25,Tabla13[[#This Row],[V  '[mL']]]&lt;=$E$25),10^(-Tabla13[[#This Row],[pH]])*Tabla13[[#This Row],[V para G(v) '[L']]],NA())</f>
        <v>0</v>
      </c>
      <c r="E164" s="55">
        <f>IF(AND(Tabla13[[#This Row],[V  '[mL']]]&gt;=$J$25,Tabla13[[#This Row],[V  '[mL']]]&lt;=$L$25),Tabla13[[#This Row],[V  '[mL']]]/1000,NA())</f>
        <v>0</v>
      </c>
      <c r="F164" s="55" t="e">
        <f>IF(AND(Tabla13[[#This Row],[V  '[mL']]]&gt;=$J$25,Tabla13[[#This Row],[V  '[mL']]]&lt;=$L$25),10^(Tabla13[[#This Row],[pH]])*(Tabla13[[#This Row],[V para H(v) '[L']]]+$B$14/1000)/$B$17,NA())</f>
        <v>#DIV/0!</v>
      </c>
      <c r="G164" s="21"/>
      <c r="H164" s="21"/>
    </row>
    <row r="165" spans="1:8" x14ac:dyDescent="0.2">
      <c r="A165" s="46"/>
      <c r="B165" s="46"/>
      <c r="C165" s="55">
        <f>IF(AND(Tabla13[[#This Row],[V  '[mL']]]&gt;=$C$25,Tabla13[[#This Row],[V  '[mL']]]&lt;=$E$25),Tabla13[[#This Row],[V  '[mL']]]/1000,NA())</f>
        <v>0</v>
      </c>
      <c r="D165" s="55">
        <f>IF(AND(Tabla13[[#This Row],[V  '[mL']]]&gt;=$C$25,Tabla13[[#This Row],[V  '[mL']]]&lt;=$E$25),10^(-Tabla13[[#This Row],[pH]])*Tabla13[[#This Row],[V para G(v) '[L']]],NA())</f>
        <v>0</v>
      </c>
      <c r="E165" s="55">
        <f>IF(AND(Tabla13[[#This Row],[V  '[mL']]]&gt;=$J$25,Tabla13[[#This Row],[V  '[mL']]]&lt;=$L$25),Tabla13[[#This Row],[V  '[mL']]]/1000,NA())</f>
        <v>0</v>
      </c>
      <c r="F165" s="55" t="e">
        <f>IF(AND(Tabla13[[#This Row],[V  '[mL']]]&gt;=$J$25,Tabla13[[#This Row],[V  '[mL']]]&lt;=$L$25),10^(Tabla13[[#This Row],[pH]])*(Tabla13[[#This Row],[V para H(v) '[L']]]+$B$14/1000)/$B$17,NA())</f>
        <v>#DIV/0!</v>
      </c>
      <c r="G165" s="21"/>
      <c r="H165" s="21"/>
    </row>
    <row r="166" spans="1:8" x14ac:dyDescent="0.2">
      <c r="A166" s="46"/>
      <c r="B166" s="46"/>
      <c r="C166" s="55">
        <f>IF(AND(Tabla13[[#This Row],[V  '[mL']]]&gt;=$C$25,Tabla13[[#This Row],[V  '[mL']]]&lt;=$E$25),Tabla13[[#This Row],[V  '[mL']]]/1000,NA())</f>
        <v>0</v>
      </c>
      <c r="D166" s="55">
        <f>IF(AND(Tabla13[[#This Row],[V  '[mL']]]&gt;=$C$25,Tabla13[[#This Row],[V  '[mL']]]&lt;=$E$25),10^(-Tabla13[[#This Row],[pH]])*Tabla13[[#This Row],[V para G(v) '[L']]],NA())</f>
        <v>0</v>
      </c>
      <c r="E166" s="55">
        <f>IF(AND(Tabla13[[#This Row],[V  '[mL']]]&gt;=$J$25,Tabla13[[#This Row],[V  '[mL']]]&lt;=$L$25),Tabla13[[#This Row],[V  '[mL']]]/1000,NA())</f>
        <v>0</v>
      </c>
      <c r="F166" s="55" t="e">
        <f>IF(AND(Tabla13[[#This Row],[V  '[mL']]]&gt;=$J$25,Tabla13[[#This Row],[V  '[mL']]]&lt;=$L$25),10^(Tabla13[[#This Row],[pH]])*(Tabla13[[#This Row],[V para H(v) '[L']]]+$B$14/1000)/$B$17,NA())</f>
        <v>#DIV/0!</v>
      </c>
      <c r="G166" s="21"/>
      <c r="H166" s="21"/>
    </row>
    <row r="167" spans="1:8" x14ac:dyDescent="0.2">
      <c r="A167" s="46"/>
      <c r="B167" s="46"/>
      <c r="C167" s="55">
        <f>IF(AND(Tabla13[[#This Row],[V  '[mL']]]&gt;=$C$25,Tabla13[[#This Row],[V  '[mL']]]&lt;=$E$25),Tabla13[[#This Row],[V  '[mL']]]/1000,NA())</f>
        <v>0</v>
      </c>
      <c r="D167" s="55">
        <f>IF(AND(Tabla13[[#This Row],[V  '[mL']]]&gt;=$C$25,Tabla13[[#This Row],[V  '[mL']]]&lt;=$E$25),10^(-Tabla13[[#This Row],[pH]])*Tabla13[[#This Row],[V para G(v) '[L']]],NA())</f>
        <v>0</v>
      </c>
      <c r="E167" s="55">
        <f>IF(AND(Tabla13[[#This Row],[V  '[mL']]]&gt;=$J$25,Tabla13[[#This Row],[V  '[mL']]]&lt;=$L$25),Tabla13[[#This Row],[V  '[mL']]]/1000,NA())</f>
        <v>0</v>
      </c>
      <c r="F167" s="55" t="e">
        <f>IF(AND(Tabla13[[#This Row],[V  '[mL']]]&gt;=$J$25,Tabla13[[#This Row],[V  '[mL']]]&lt;=$L$25),10^(Tabla13[[#This Row],[pH]])*(Tabla13[[#This Row],[V para H(v) '[L']]]+$B$14/1000)/$B$17,NA())</f>
        <v>#DIV/0!</v>
      </c>
      <c r="G167" s="21"/>
      <c r="H167" s="21"/>
    </row>
    <row r="168" spans="1:8" x14ac:dyDescent="0.2">
      <c r="A168" s="46"/>
      <c r="B168" s="46"/>
      <c r="C168" s="55">
        <f>IF(AND(Tabla13[[#This Row],[V  '[mL']]]&gt;=$C$25,Tabla13[[#This Row],[V  '[mL']]]&lt;=$E$25),Tabla13[[#This Row],[V  '[mL']]]/1000,NA())</f>
        <v>0</v>
      </c>
      <c r="D168" s="55">
        <f>IF(AND(Tabla13[[#This Row],[V  '[mL']]]&gt;=$C$25,Tabla13[[#This Row],[V  '[mL']]]&lt;=$E$25),10^(-Tabla13[[#This Row],[pH]])*Tabla13[[#This Row],[V para G(v) '[L']]],NA())</f>
        <v>0</v>
      </c>
      <c r="E168" s="55">
        <f>IF(AND(Tabla13[[#This Row],[V  '[mL']]]&gt;=$J$25,Tabla13[[#This Row],[V  '[mL']]]&lt;=$L$25),Tabla13[[#This Row],[V  '[mL']]]/1000,NA())</f>
        <v>0</v>
      </c>
      <c r="F168" s="55" t="e">
        <f>IF(AND(Tabla13[[#This Row],[V  '[mL']]]&gt;=$J$25,Tabla13[[#This Row],[V  '[mL']]]&lt;=$L$25),10^(Tabla13[[#This Row],[pH]])*(Tabla13[[#This Row],[V para H(v) '[L']]]+$B$14/1000)/$B$17,NA())</f>
        <v>#DIV/0!</v>
      </c>
      <c r="G168" s="21"/>
      <c r="H168" s="21"/>
    </row>
    <row r="169" spans="1:8" x14ac:dyDescent="0.2">
      <c r="A169" s="46"/>
      <c r="B169" s="46"/>
      <c r="C169" s="55">
        <f>IF(AND(Tabla13[[#This Row],[V  '[mL']]]&gt;=$C$25,Tabla13[[#This Row],[V  '[mL']]]&lt;=$E$25),Tabla13[[#This Row],[V  '[mL']]]/1000,NA())</f>
        <v>0</v>
      </c>
      <c r="D169" s="55">
        <f>IF(AND(Tabla13[[#This Row],[V  '[mL']]]&gt;=$C$25,Tabla13[[#This Row],[V  '[mL']]]&lt;=$E$25),10^(-Tabla13[[#This Row],[pH]])*Tabla13[[#This Row],[V para G(v) '[L']]],NA())</f>
        <v>0</v>
      </c>
      <c r="E169" s="55">
        <f>IF(AND(Tabla13[[#This Row],[V  '[mL']]]&gt;=$J$25,Tabla13[[#This Row],[V  '[mL']]]&lt;=$L$25),Tabla13[[#This Row],[V  '[mL']]]/1000,NA())</f>
        <v>0</v>
      </c>
      <c r="F169" s="55" t="e">
        <f>IF(AND(Tabla13[[#This Row],[V  '[mL']]]&gt;=$J$25,Tabla13[[#This Row],[V  '[mL']]]&lt;=$L$25),10^(Tabla13[[#This Row],[pH]])*(Tabla13[[#This Row],[V para H(v) '[L']]]+$B$14/1000)/$B$17,NA())</f>
        <v>#DIV/0!</v>
      </c>
      <c r="G169" s="21"/>
      <c r="H169" s="21"/>
    </row>
    <row r="170" spans="1:8" x14ac:dyDescent="0.2">
      <c r="A170" s="46"/>
      <c r="B170" s="46"/>
      <c r="C170" s="55">
        <f>IF(AND(Tabla13[[#This Row],[V  '[mL']]]&gt;=$C$25,Tabla13[[#This Row],[V  '[mL']]]&lt;=$E$25),Tabla13[[#This Row],[V  '[mL']]]/1000,NA())</f>
        <v>0</v>
      </c>
      <c r="D170" s="55">
        <f>IF(AND(Tabla13[[#This Row],[V  '[mL']]]&gt;=$C$25,Tabla13[[#This Row],[V  '[mL']]]&lt;=$E$25),10^(-Tabla13[[#This Row],[pH]])*Tabla13[[#This Row],[V para G(v) '[L']]],NA())</f>
        <v>0</v>
      </c>
      <c r="E170" s="55">
        <f>IF(AND(Tabla13[[#This Row],[V  '[mL']]]&gt;=$J$25,Tabla13[[#This Row],[V  '[mL']]]&lt;=$L$25),Tabla13[[#This Row],[V  '[mL']]]/1000,NA())</f>
        <v>0</v>
      </c>
      <c r="F170" s="55" t="e">
        <f>IF(AND(Tabla13[[#This Row],[V  '[mL']]]&gt;=$J$25,Tabla13[[#This Row],[V  '[mL']]]&lt;=$L$25),10^(Tabla13[[#This Row],[pH]])*(Tabla13[[#This Row],[V para H(v) '[L']]]+$B$14/1000)/$B$17,NA())</f>
        <v>#DIV/0!</v>
      </c>
      <c r="G170" s="21"/>
      <c r="H170" s="21"/>
    </row>
    <row r="171" spans="1:8" x14ac:dyDescent="0.2">
      <c r="A171" s="46"/>
      <c r="B171" s="46"/>
      <c r="C171" s="55">
        <f>IF(AND(Tabla13[[#This Row],[V  '[mL']]]&gt;=$C$25,Tabla13[[#This Row],[V  '[mL']]]&lt;=$E$25),Tabla13[[#This Row],[V  '[mL']]]/1000,NA())</f>
        <v>0</v>
      </c>
      <c r="D171" s="55">
        <f>IF(AND(Tabla13[[#This Row],[V  '[mL']]]&gt;=$C$25,Tabla13[[#This Row],[V  '[mL']]]&lt;=$E$25),10^(-Tabla13[[#This Row],[pH]])*Tabla13[[#This Row],[V para G(v) '[L']]],NA())</f>
        <v>0</v>
      </c>
      <c r="E171" s="55">
        <f>IF(AND(Tabla13[[#This Row],[V  '[mL']]]&gt;=$J$25,Tabla13[[#This Row],[V  '[mL']]]&lt;=$L$25),Tabla13[[#This Row],[V  '[mL']]]/1000,NA())</f>
        <v>0</v>
      </c>
      <c r="F171" s="55" t="e">
        <f>IF(AND(Tabla13[[#This Row],[V  '[mL']]]&gt;=$J$25,Tabla13[[#This Row],[V  '[mL']]]&lt;=$L$25),10^(Tabla13[[#This Row],[pH]])*(Tabla13[[#This Row],[V para H(v) '[L']]]+$B$14/1000)/$B$17,NA())</f>
        <v>#DIV/0!</v>
      </c>
      <c r="G171" s="21"/>
      <c r="H171" s="21"/>
    </row>
    <row r="172" spans="1:8" x14ac:dyDescent="0.2">
      <c r="A172" s="46"/>
      <c r="B172" s="46"/>
      <c r="C172" s="55">
        <f>IF(AND(Tabla13[[#This Row],[V  '[mL']]]&gt;=$C$25,Tabla13[[#This Row],[V  '[mL']]]&lt;=$E$25),Tabla13[[#This Row],[V  '[mL']]]/1000,NA())</f>
        <v>0</v>
      </c>
      <c r="D172" s="55">
        <f>IF(AND(Tabla13[[#This Row],[V  '[mL']]]&gt;=$C$25,Tabla13[[#This Row],[V  '[mL']]]&lt;=$E$25),10^(-Tabla13[[#This Row],[pH]])*Tabla13[[#This Row],[V para G(v) '[L']]],NA())</f>
        <v>0</v>
      </c>
      <c r="E172" s="55">
        <f>IF(AND(Tabla13[[#This Row],[V  '[mL']]]&gt;=$J$25,Tabla13[[#This Row],[V  '[mL']]]&lt;=$L$25),Tabla13[[#This Row],[V  '[mL']]]/1000,NA())</f>
        <v>0</v>
      </c>
      <c r="F172" s="55" t="e">
        <f>IF(AND(Tabla13[[#This Row],[V  '[mL']]]&gt;=$J$25,Tabla13[[#This Row],[V  '[mL']]]&lt;=$L$25),10^(Tabla13[[#This Row],[pH]])*(Tabla13[[#This Row],[V para H(v) '[L']]]+$B$14/1000)/$B$17,NA())</f>
        <v>#DIV/0!</v>
      </c>
      <c r="G172" s="21"/>
      <c r="H172" s="21"/>
    </row>
    <row r="173" spans="1:8" x14ac:dyDescent="0.2">
      <c r="A173" s="46"/>
      <c r="B173" s="46"/>
      <c r="C173" s="55">
        <f>IF(AND(Tabla13[[#This Row],[V  '[mL']]]&gt;=$C$25,Tabla13[[#This Row],[V  '[mL']]]&lt;=$E$25),Tabla13[[#This Row],[V  '[mL']]]/1000,NA())</f>
        <v>0</v>
      </c>
      <c r="D173" s="55">
        <f>IF(AND(Tabla13[[#This Row],[V  '[mL']]]&gt;=$C$25,Tabla13[[#This Row],[V  '[mL']]]&lt;=$E$25),10^(-Tabla13[[#This Row],[pH]])*Tabla13[[#This Row],[V para G(v) '[L']]],NA())</f>
        <v>0</v>
      </c>
      <c r="E173" s="55">
        <f>IF(AND(Tabla13[[#This Row],[V  '[mL']]]&gt;=$J$25,Tabla13[[#This Row],[V  '[mL']]]&lt;=$L$25),Tabla13[[#This Row],[V  '[mL']]]/1000,NA())</f>
        <v>0</v>
      </c>
      <c r="F173" s="55" t="e">
        <f>IF(AND(Tabla13[[#This Row],[V  '[mL']]]&gt;=$J$25,Tabla13[[#This Row],[V  '[mL']]]&lt;=$L$25),10^(Tabla13[[#This Row],[pH]])*(Tabla13[[#This Row],[V para H(v) '[L']]]+$B$14/1000)/$B$17,NA())</f>
        <v>#DIV/0!</v>
      </c>
      <c r="G173" s="21"/>
      <c r="H173" s="21"/>
    </row>
    <row r="174" spans="1:8" x14ac:dyDescent="0.2">
      <c r="A174" s="46"/>
      <c r="B174" s="46"/>
      <c r="C174" s="55">
        <f>IF(AND(Tabla13[[#This Row],[V  '[mL']]]&gt;=$C$25,Tabla13[[#This Row],[V  '[mL']]]&lt;=$E$25),Tabla13[[#This Row],[V  '[mL']]]/1000,NA())</f>
        <v>0</v>
      </c>
      <c r="D174" s="55">
        <f>IF(AND(Tabla13[[#This Row],[V  '[mL']]]&gt;=$C$25,Tabla13[[#This Row],[V  '[mL']]]&lt;=$E$25),10^(-Tabla13[[#This Row],[pH]])*Tabla13[[#This Row],[V para G(v) '[L']]],NA())</f>
        <v>0</v>
      </c>
      <c r="E174" s="55">
        <f>IF(AND(Tabla13[[#This Row],[V  '[mL']]]&gt;=$J$25,Tabla13[[#This Row],[V  '[mL']]]&lt;=$L$25),Tabla13[[#This Row],[V  '[mL']]]/1000,NA())</f>
        <v>0</v>
      </c>
      <c r="F174" s="55" t="e">
        <f>IF(AND(Tabla13[[#This Row],[V  '[mL']]]&gt;=$J$25,Tabla13[[#This Row],[V  '[mL']]]&lt;=$L$25),10^(Tabla13[[#This Row],[pH]])*(Tabla13[[#This Row],[V para H(v) '[L']]]+$B$14/1000)/$B$17,NA())</f>
        <v>#DIV/0!</v>
      </c>
      <c r="G174" s="21"/>
      <c r="H174" s="21"/>
    </row>
    <row r="175" spans="1:8" x14ac:dyDescent="0.2">
      <c r="A175" s="46"/>
      <c r="B175" s="46"/>
      <c r="C175" s="55">
        <f>IF(AND(Tabla13[[#This Row],[V  '[mL']]]&gt;=$C$25,Tabla13[[#This Row],[V  '[mL']]]&lt;=$E$25),Tabla13[[#This Row],[V  '[mL']]]/1000,NA())</f>
        <v>0</v>
      </c>
      <c r="D175" s="55">
        <f>IF(AND(Tabla13[[#This Row],[V  '[mL']]]&gt;=$C$25,Tabla13[[#This Row],[V  '[mL']]]&lt;=$E$25),10^(-Tabla13[[#This Row],[pH]])*Tabla13[[#This Row],[V para G(v) '[L']]],NA())</f>
        <v>0</v>
      </c>
      <c r="E175" s="55">
        <f>IF(AND(Tabla13[[#This Row],[V  '[mL']]]&gt;=$J$25,Tabla13[[#This Row],[V  '[mL']]]&lt;=$L$25),Tabla13[[#This Row],[V  '[mL']]]/1000,NA())</f>
        <v>0</v>
      </c>
      <c r="F175" s="55" t="e">
        <f>IF(AND(Tabla13[[#This Row],[V  '[mL']]]&gt;=$J$25,Tabla13[[#This Row],[V  '[mL']]]&lt;=$L$25),10^(Tabla13[[#This Row],[pH]])*(Tabla13[[#This Row],[V para H(v) '[L']]]+$B$14/1000)/$B$17,NA())</f>
        <v>#DIV/0!</v>
      </c>
      <c r="G175" s="21"/>
      <c r="H175" s="21"/>
    </row>
    <row r="176" spans="1:8" x14ac:dyDescent="0.2">
      <c r="A176" s="46"/>
      <c r="B176" s="46"/>
      <c r="C176" s="55">
        <f>IF(AND(Tabla13[[#This Row],[V  '[mL']]]&gt;=$C$25,Tabla13[[#This Row],[V  '[mL']]]&lt;=$E$25),Tabla13[[#This Row],[V  '[mL']]]/1000,NA())</f>
        <v>0</v>
      </c>
      <c r="D176" s="55">
        <f>IF(AND(Tabla13[[#This Row],[V  '[mL']]]&gt;=$C$25,Tabla13[[#This Row],[V  '[mL']]]&lt;=$E$25),10^(-Tabla13[[#This Row],[pH]])*Tabla13[[#This Row],[V para G(v) '[L']]],NA())</f>
        <v>0</v>
      </c>
      <c r="E176" s="55">
        <f>IF(AND(Tabla13[[#This Row],[V  '[mL']]]&gt;=$J$25,Tabla13[[#This Row],[V  '[mL']]]&lt;=$L$25),Tabla13[[#This Row],[V  '[mL']]]/1000,NA())</f>
        <v>0</v>
      </c>
      <c r="F176" s="55" t="e">
        <f>IF(AND(Tabla13[[#This Row],[V  '[mL']]]&gt;=$J$25,Tabla13[[#This Row],[V  '[mL']]]&lt;=$L$25),10^(Tabla13[[#This Row],[pH]])*(Tabla13[[#This Row],[V para H(v) '[L']]]+$B$14/1000)/$B$17,NA())</f>
        <v>#DIV/0!</v>
      </c>
      <c r="G176" s="21"/>
      <c r="H176" s="21"/>
    </row>
    <row r="177" spans="1:8" x14ac:dyDescent="0.2">
      <c r="A177" s="46"/>
      <c r="B177" s="46"/>
      <c r="C177" s="55">
        <f>IF(AND(Tabla13[[#This Row],[V  '[mL']]]&gt;=$C$25,Tabla13[[#This Row],[V  '[mL']]]&lt;=$E$25),Tabla13[[#This Row],[V  '[mL']]]/1000,NA())</f>
        <v>0</v>
      </c>
      <c r="D177" s="55">
        <f>IF(AND(Tabla13[[#This Row],[V  '[mL']]]&gt;=$C$25,Tabla13[[#This Row],[V  '[mL']]]&lt;=$E$25),10^(-Tabla13[[#This Row],[pH]])*Tabla13[[#This Row],[V para G(v) '[L']]],NA())</f>
        <v>0</v>
      </c>
      <c r="E177" s="55">
        <f>IF(AND(Tabla13[[#This Row],[V  '[mL']]]&gt;=$J$25,Tabla13[[#This Row],[V  '[mL']]]&lt;=$L$25),Tabla13[[#This Row],[V  '[mL']]]/1000,NA())</f>
        <v>0</v>
      </c>
      <c r="F177" s="55" t="e">
        <f>IF(AND(Tabla13[[#This Row],[V  '[mL']]]&gt;=$J$25,Tabla13[[#This Row],[V  '[mL']]]&lt;=$L$25),10^(Tabla13[[#This Row],[pH]])*(Tabla13[[#This Row],[V para H(v) '[L']]]+$B$14/1000)/$B$17,NA())</f>
        <v>#DIV/0!</v>
      </c>
      <c r="G177" s="21"/>
      <c r="H177" s="21"/>
    </row>
    <row r="178" spans="1:8" x14ac:dyDescent="0.2">
      <c r="A178" s="46"/>
      <c r="B178" s="46"/>
      <c r="C178" s="55">
        <f>IF(AND(Tabla13[[#This Row],[V  '[mL']]]&gt;=$C$25,Tabla13[[#This Row],[V  '[mL']]]&lt;=$E$25),Tabla13[[#This Row],[V  '[mL']]]/1000,NA())</f>
        <v>0</v>
      </c>
      <c r="D178" s="55">
        <f>IF(AND(Tabla13[[#This Row],[V  '[mL']]]&gt;=$C$25,Tabla13[[#This Row],[V  '[mL']]]&lt;=$E$25),10^(-Tabla13[[#This Row],[pH]])*Tabla13[[#This Row],[V para G(v) '[L']]],NA())</f>
        <v>0</v>
      </c>
      <c r="E178" s="55">
        <f>IF(AND(Tabla13[[#This Row],[V  '[mL']]]&gt;=$J$25,Tabla13[[#This Row],[V  '[mL']]]&lt;=$L$25),Tabla13[[#This Row],[V  '[mL']]]/1000,NA())</f>
        <v>0</v>
      </c>
      <c r="F178" s="55" t="e">
        <f>IF(AND(Tabla13[[#This Row],[V  '[mL']]]&gt;=$J$25,Tabla13[[#This Row],[V  '[mL']]]&lt;=$L$25),10^(Tabla13[[#This Row],[pH]])*(Tabla13[[#This Row],[V para H(v) '[L']]]+$B$14/1000)/$B$17,NA())</f>
        <v>#DIV/0!</v>
      </c>
      <c r="G178" s="21"/>
      <c r="H178" s="21"/>
    </row>
    <row r="179" spans="1:8" x14ac:dyDescent="0.2">
      <c r="A179" s="46"/>
      <c r="B179" s="46"/>
      <c r="C179" s="55">
        <f>IF(AND(Tabla13[[#This Row],[V  '[mL']]]&gt;=$C$25,Tabla13[[#This Row],[V  '[mL']]]&lt;=$E$25),Tabla13[[#This Row],[V  '[mL']]]/1000,NA())</f>
        <v>0</v>
      </c>
      <c r="D179" s="55">
        <f>IF(AND(Tabla13[[#This Row],[V  '[mL']]]&gt;=$C$25,Tabla13[[#This Row],[V  '[mL']]]&lt;=$E$25),10^(-Tabla13[[#This Row],[pH]])*Tabla13[[#This Row],[V para G(v) '[L']]],NA())</f>
        <v>0</v>
      </c>
      <c r="E179" s="55">
        <f>IF(AND(Tabla13[[#This Row],[V  '[mL']]]&gt;=$J$25,Tabla13[[#This Row],[V  '[mL']]]&lt;=$L$25),Tabla13[[#This Row],[V  '[mL']]]/1000,NA())</f>
        <v>0</v>
      </c>
      <c r="F179" s="55" t="e">
        <f>IF(AND(Tabla13[[#This Row],[V  '[mL']]]&gt;=$J$25,Tabla13[[#This Row],[V  '[mL']]]&lt;=$L$25),10^(Tabla13[[#This Row],[pH]])*(Tabla13[[#This Row],[V para H(v) '[L']]]+$B$14/1000)/$B$17,NA())</f>
        <v>#DIV/0!</v>
      </c>
      <c r="G179" s="21"/>
      <c r="H179" s="21"/>
    </row>
    <row r="180" spans="1:8" x14ac:dyDescent="0.2">
      <c r="A180" s="46"/>
      <c r="B180" s="46"/>
      <c r="C180" s="55">
        <f>IF(AND(Tabla13[[#This Row],[V  '[mL']]]&gt;=$C$25,Tabla13[[#This Row],[V  '[mL']]]&lt;=$E$25),Tabla13[[#This Row],[V  '[mL']]]/1000,NA())</f>
        <v>0</v>
      </c>
      <c r="D180" s="55">
        <f>IF(AND(Tabla13[[#This Row],[V  '[mL']]]&gt;=$C$25,Tabla13[[#This Row],[V  '[mL']]]&lt;=$E$25),10^(-Tabla13[[#This Row],[pH]])*Tabla13[[#This Row],[V para G(v) '[L']]],NA())</f>
        <v>0</v>
      </c>
      <c r="E180" s="55">
        <f>IF(AND(Tabla13[[#This Row],[V  '[mL']]]&gt;=$J$25,Tabla13[[#This Row],[V  '[mL']]]&lt;=$L$25),Tabla13[[#This Row],[V  '[mL']]]/1000,NA())</f>
        <v>0</v>
      </c>
      <c r="F180" s="55" t="e">
        <f>IF(AND(Tabla13[[#This Row],[V  '[mL']]]&gt;=$J$25,Tabla13[[#This Row],[V  '[mL']]]&lt;=$L$25),10^(Tabla13[[#This Row],[pH]])*(Tabla13[[#This Row],[V para H(v) '[L']]]+$B$14/1000)/$B$17,NA())</f>
        <v>#DIV/0!</v>
      </c>
      <c r="G180" s="21"/>
      <c r="H180" s="21"/>
    </row>
    <row r="181" spans="1:8" x14ac:dyDescent="0.2">
      <c r="A181" s="46"/>
      <c r="B181" s="46"/>
      <c r="C181" s="55">
        <f>IF(AND(Tabla13[[#This Row],[V  '[mL']]]&gt;=$C$25,Tabla13[[#This Row],[V  '[mL']]]&lt;=$E$25),Tabla13[[#This Row],[V  '[mL']]]/1000,NA())</f>
        <v>0</v>
      </c>
      <c r="D181" s="55">
        <f>IF(AND(Tabla13[[#This Row],[V  '[mL']]]&gt;=$C$25,Tabla13[[#This Row],[V  '[mL']]]&lt;=$E$25),10^(-Tabla13[[#This Row],[pH]])*Tabla13[[#This Row],[V para G(v) '[L']]],NA())</f>
        <v>0</v>
      </c>
      <c r="E181" s="55">
        <f>IF(AND(Tabla13[[#This Row],[V  '[mL']]]&gt;=$J$25,Tabla13[[#This Row],[V  '[mL']]]&lt;=$L$25),Tabla13[[#This Row],[V  '[mL']]]/1000,NA())</f>
        <v>0</v>
      </c>
      <c r="F181" s="55" t="e">
        <f>IF(AND(Tabla13[[#This Row],[V  '[mL']]]&gt;=$J$25,Tabla13[[#This Row],[V  '[mL']]]&lt;=$L$25),10^(Tabla13[[#This Row],[pH]])*(Tabla13[[#This Row],[V para H(v) '[L']]]+$B$14/1000)/$B$17,NA())</f>
        <v>#DIV/0!</v>
      </c>
      <c r="G181" s="21"/>
      <c r="H181" s="21"/>
    </row>
    <row r="182" spans="1:8" x14ac:dyDescent="0.2">
      <c r="A182" s="46"/>
      <c r="B182" s="46"/>
      <c r="C182" s="55">
        <f>IF(AND(Tabla13[[#This Row],[V  '[mL']]]&gt;=$C$25,Tabla13[[#This Row],[V  '[mL']]]&lt;=$E$25),Tabla13[[#This Row],[V  '[mL']]]/1000,NA())</f>
        <v>0</v>
      </c>
      <c r="D182" s="55">
        <f>IF(AND(Tabla13[[#This Row],[V  '[mL']]]&gt;=$C$25,Tabla13[[#This Row],[V  '[mL']]]&lt;=$E$25),10^(-Tabla13[[#This Row],[pH]])*Tabla13[[#This Row],[V para G(v) '[L']]],NA())</f>
        <v>0</v>
      </c>
      <c r="E182" s="55">
        <f>IF(AND(Tabla13[[#This Row],[V  '[mL']]]&gt;=$J$25,Tabla13[[#This Row],[V  '[mL']]]&lt;=$L$25),Tabla13[[#This Row],[V  '[mL']]]/1000,NA())</f>
        <v>0</v>
      </c>
      <c r="F182" s="55" t="e">
        <f>IF(AND(Tabla13[[#This Row],[V  '[mL']]]&gt;=$J$25,Tabla13[[#This Row],[V  '[mL']]]&lt;=$L$25),10^(Tabla13[[#This Row],[pH]])*(Tabla13[[#This Row],[V para H(v) '[L']]]+$B$14/1000)/$B$17,NA())</f>
        <v>#DIV/0!</v>
      </c>
      <c r="G182" s="21"/>
      <c r="H182" s="21"/>
    </row>
    <row r="183" spans="1:8" x14ac:dyDescent="0.2">
      <c r="A183" s="46"/>
      <c r="B183" s="46"/>
      <c r="C183" s="55">
        <f>IF(AND(Tabla13[[#This Row],[V  '[mL']]]&gt;=$C$25,Tabla13[[#This Row],[V  '[mL']]]&lt;=$E$25),Tabla13[[#This Row],[V  '[mL']]]/1000,NA())</f>
        <v>0</v>
      </c>
      <c r="D183" s="55">
        <f>IF(AND(Tabla13[[#This Row],[V  '[mL']]]&gt;=$C$25,Tabla13[[#This Row],[V  '[mL']]]&lt;=$E$25),10^(-Tabla13[[#This Row],[pH]])*Tabla13[[#This Row],[V para G(v) '[L']]],NA())</f>
        <v>0</v>
      </c>
      <c r="E183" s="55">
        <f>IF(AND(Tabla13[[#This Row],[V  '[mL']]]&gt;=$J$25,Tabla13[[#This Row],[V  '[mL']]]&lt;=$L$25),Tabla13[[#This Row],[V  '[mL']]]/1000,NA())</f>
        <v>0</v>
      </c>
      <c r="F183" s="55" t="e">
        <f>IF(AND(Tabla13[[#This Row],[V  '[mL']]]&gt;=$J$25,Tabla13[[#This Row],[V  '[mL']]]&lt;=$L$25),10^(Tabla13[[#This Row],[pH]])*(Tabla13[[#This Row],[V para H(v) '[L']]]+$B$14/1000)/$B$17,NA())</f>
        <v>#DIV/0!</v>
      </c>
      <c r="G183" s="21"/>
      <c r="H183" s="21"/>
    </row>
    <row r="184" spans="1:8" x14ac:dyDescent="0.2">
      <c r="A184" s="46"/>
      <c r="B184" s="46"/>
      <c r="C184" s="55">
        <f>IF(AND(Tabla13[[#This Row],[V  '[mL']]]&gt;=$C$25,Tabla13[[#This Row],[V  '[mL']]]&lt;=$E$25),Tabla13[[#This Row],[V  '[mL']]]/1000,NA())</f>
        <v>0</v>
      </c>
      <c r="D184" s="55">
        <f>IF(AND(Tabla13[[#This Row],[V  '[mL']]]&gt;=$C$25,Tabla13[[#This Row],[V  '[mL']]]&lt;=$E$25),10^(-Tabla13[[#This Row],[pH]])*Tabla13[[#This Row],[V para G(v) '[L']]],NA())</f>
        <v>0</v>
      </c>
      <c r="E184" s="55">
        <f>IF(AND(Tabla13[[#This Row],[V  '[mL']]]&gt;=$J$25,Tabla13[[#This Row],[V  '[mL']]]&lt;=$L$25),Tabla13[[#This Row],[V  '[mL']]]/1000,NA())</f>
        <v>0</v>
      </c>
      <c r="F184" s="55" t="e">
        <f>IF(AND(Tabla13[[#This Row],[V  '[mL']]]&gt;=$J$25,Tabla13[[#This Row],[V  '[mL']]]&lt;=$L$25),10^(Tabla13[[#This Row],[pH]])*(Tabla13[[#This Row],[V para H(v) '[L']]]+$B$14/1000)/$B$17,NA())</f>
        <v>#DIV/0!</v>
      </c>
      <c r="G184" s="21"/>
      <c r="H184" s="21"/>
    </row>
    <row r="185" spans="1:8" x14ac:dyDescent="0.2">
      <c r="A185" s="46"/>
      <c r="B185" s="46"/>
      <c r="C185" s="55">
        <f>IF(AND(Tabla13[[#This Row],[V  '[mL']]]&gt;=$C$25,Tabla13[[#This Row],[V  '[mL']]]&lt;=$E$25),Tabla13[[#This Row],[V  '[mL']]]/1000,NA())</f>
        <v>0</v>
      </c>
      <c r="D185" s="55">
        <f>IF(AND(Tabla13[[#This Row],[V  '[mL']]]&gt;=$C$25,Tabla13[[#This Row],[V  '[mL']]]&lt;=$E$25),10^(-Tabla13[[#This Row],[pH]])*Tabla13[[#This Row],[V para G(v) '[L']]],NA())</f>
        <v>0</v>
      </c>
      <c r="E185" s="55">
        <f>IF(AND(Tabla13[[#This Row],[V  '[mL']]]&gt;=$J$25,Tabla13[[#This Row],[V  '[mL']]]&lt;=$L$25),Tabla13[[#This Row],[V  '[mL']]]/1000,NA())</f>
        <v>0</v>
      </c>
      <c r="F185" s="55" t="e">
        <f>IF(AND(Tabla13[[#This Row],[V  '[mL']]]&gt;=$J$25,Tabla13[[#This Row],[V  '[mL']]]&lt;=$L$25),10^(Tabla13[[#This Row],[pH]])*(Tabla13[[#This Row],[V para H(v) '[L']]]+$B$14/1000)/$B$17,NA())</f>
        <v>#DIV/0!</v>
      </c>
      <c r="G185" s="21"/>
      <c r="H185" s="21"/>
    </row>
    <row r="186" spans="1:8" x14ac:dyDescent="0.2">
      <c r="A186" s="46"/>
      <c r="B186" s="46"/>
      <c r="C186" s="55">
        <f>IF(AND(Tabla13[[#This Row],[V  '[mL']]]&gt;=$C$25,Tabla13[[#This Row],[V  '[mL']]]&lt;=$E$25),Tabla13[[#This Row],[V  '[mL']]]/1000,NA())</f>
        <v>0</v>
      </c>
      <c r="D186" s="55">
        <f>IF(AND(Tabla13[[#This Row],[V  '[mL']]]&gt;=$C$25,Tabla13[[#This Row],[V  '[mL']]]&lt;=$E$25),10^(-Tabla13[[#This Row],[pH]])*Tabla13[[#This Row],[V para G(v) '[L']]],NA())</f>
        <v>0</v>
      </c>
      <c r="E186" s="55">
        <f>IF(AND(Tabla13[[#This Row],[V  '[mL']]]&gt;=$J$25,Tabla13[[#This Row],[V  '[mL']]]&lt;=$L$25),Tabla13[[#This Row],[V  '[mL']]]/1000,NA())</f>
        <v>0</v>
      </c>
      <c r="F186" s="55" t="e">
        <f>IF(AND(Tabla13[[#This Row],[V  '[mL']]]&gt;=$J$25,Tabla13[[#This Row],[V  '[mL']]]&lt;=$L$25),10^(Tabla13[[#This Row],[pH]])*(Tabla13[[#This Row],[V para H(v) '[L']]]+$B$14/1000)/$B$17,NA())</f>
        <v>#DIV/0!</v>
      </c>
      <c r="G186" s="21"/>
      <c r="H186" s="21"/>
    </row>
    <row r="187" spans="1:8" x14ac:dyDescent="0.2">
      <c r="A187" s="46"/>
      <c r="B187" s="46"/>
      <c r="C187" s="55">
        <f>IF(AND(Tabla13[[#This Row],[V  '[mL']]]&gt;=$C$25,Tabla13[[#This Row],[V  '[mL']]]&lt;=$E$25),Tabla13[[#This Row],[V  '[mL']]]/1000,NA())</f>
        <v>0</v>
      </c>
      <c r="D187" s="55">
        <f>IF(AND(Tabla13[[#This Row],[V  '[mL']]]&gt;=$C$25,Tabla13[[#This Row],[V  '[mL']]]&lt;=$E$25),10^(-Tabla13[[#This Row],[pH]])*Tabla13[[#This Row],[V para G(v) '[L']]],NA())</f>
        <v>0</v>
      </c>
      <c r="E187" s="55">
        <f>IF(AND(Tabla13[[#This Row],[V  '[mL']]]&gt;=$J$25,Tabla13[[#This Row],[V  '[mL']]]&lt;=$L$25),Tabla13[[#This Row],[V  '[mL']]]/1000,NA())</f>
        <v>0</v>
      </c>
      <c r="F187" s="55" t="e">
        <f>IF(AND(Tabla13[[#This Row],[V  '[mL']]]&gt;=$J$25,Tabla13[[#This Row],[V  '[mL']]]&lt;=$L$25),10^(Tabla13[[#This Row],[pH]])*(Tabla13[[#This Row],[V para H(v) '[L']]]+$B$14/1000)/$B$17,NA())</f>
        <v>#DIV/0!</v>
      </c>
      <c r="G187" s="21"/>
      <c r="H187" s="21"/>
    </row>
    <row r="188" spans="1:8" x14ac:dyDescent="0.2">
      <c r="A188" s="46"/>
      <c r="B188" s="46"/>
      <c r="C188" s="55">
        <f>IF(AND(Tabla13[[#This Row],[V  '[mL']]]&gt;=$C$25,Tabla13[[#This Row],[V  '[mL']]]&lt;=$E$25),Tabla13[[#This Row],[V  '[mL']]]/1000,NA())</f>
        <v>0</v>
      </c>
      <c r="D188" s="55">
        <f>IF(AND(Tabla13[[#This Row],[V  '[mL']]]&gt;=$C$25,Tabla13[[#This Row],[V  '[mL']]]&lt;=$E$25),10^(-Tabla13[[#This Row],[pH]])*Tabla13[[#This Row],[V para G(v) '[L']]],NA())</f>
        <v>0</v>
      </c>
      <c r="E188" s="55">
        <f>IF(AND(Tabla13[[#This Row],[V  '[mL']]]&gt;=$J$25,Tabla13[[#This Row],[V  '[mL']]]&lt;=$L$25),Tabla13[[#This Row],[V  '[mL']]]/1000,NA())</f>
        <v>0</v>
      </c>
      <c r="F188" s="55" t="e">
        <f>IF(AND(Tabla13[[#This Row],[V  '[mL']]]&gt;=$J$25,Tabla13[[#This Row],[V  '[mL']]]&lt;=$L$25),10^(Tabla13[[#This Row],[pH]])*(Tabla13[[#This Row],[V para H(v) '[L']]]+$B$14/1000)/$B$17,NA())</f>
        <v>#DIV/0!</v>
      </c>
      <c r="G188" s="21"/>
      <c r="H188" s="21"/>
    </row>
    <row r="189" spans="1:8" x14ac:dyDescent="0.2">
      <c r="A189" s="46"/>
      <c r="B189" s="46"/>
      <c r="C189" s="55">
        <f>IF(AND(Tabla13[[#This Row],[V  '[mL']]]&gt;=$C$25,Tabla13[[#This Row],[V  '[mL']]]&lt;=$E$25),Tabla13[[#This Row],[V  '[mL']]]/1000,NA())</f>
        <v>0</v>
      </c>
      <c r="D189" s="55">
        <f>IF(AND(Tabla13[[#This Row],[V  '[mL']]]&gt;=$C$25,Tabla13[[#This Row],[V  '[mL']]]&lt;=$E$25),10^(-Tabla13[[#This Row],[pH]])*Tabla13[[#This Row],[V para G(v) '[L']]],NA())</f>
        <v>0</v>
      </c>
      <c r="E189" s="55">
        <f>IF(AND(Tabla13[[#This Row],[V  '[mL']]]&gt;=$J$25,Tabla13[[#This Row],[V  '[mL']]]&lt;=$L$25),Tabla13[[#This Row],[V  '[mL']]]/1000,NA())</f>
        <v>0</v>
      </c>
      <c r="F189" s="55" t="e">
        <f>IF(AND(Tabla13[[#This Row],[V  '[mL']]]&gt;=$J$25,Tabla13[[#This Row],[V  '[mL']]]&lt;=$L$25),10^(Tabla13[[#This Row],[pH]])*(Tabla13[[#This Row],[V para H(v) '[L']]]+$B$14/1000)/$B$17,NA())</f>
        <v>#DIV/0!</v>
      </c>
      <c r="G189" s="21"/>
      <c r="H189" s="21"/>
    </row>
    <row r="190" spans="1:8" x14ac:dyDescent="0.2">
      <c r="A190" s="46"/>
      <c r="B190" s="46"/>
      <c r="C190" s="55">
        <f>IF(AND(Tabla13[[#This Row],[V  '[mL']]]&gt;=$C$25,Tabla13[[#This Row],[V  '[mL']]]&lt;=$E$25),Tabla13[[#This Row],[V  '[mL']]]/1000,NA())</f>
        <v>0</v>
      </c>
      <c r="D190" s="55">
        <f>IF(AND(Tabla13[[#This Row],[V  '[mL']]]&gt;=$C$25,Tabla13[[#This Row],[V  '[mL']]]&lt;=$E$25),10^(-Tabla13[[#This Row],[pH]])*Tabla13[[#This Row],[V para G(v) '[L']]],NA())</f>
        <v>0</v>
      </c>
      <c r="E190" s="55">
        <f>IF(AND(Tabla13[[#This Row],[V  '[mL']]]&gt;=$J$25,Tabla13[[#This Row],[V  '[mL']]]&lt;=$L$25),Tabla13[[#This Row],[V  '[mL']]]/1000,NA())</f>
        <v>0</v>
      </c>
      <c r="F190" s="55" t="e">
        <f>IF(AND(Tabla13[[#This Row],[V  '[mL']]]&gt;=$J$25,Tabla13[[#This Row],[V  '[mL']]]&lt;=$L$25),10^(Tabla13[[#This Row],[pH]])*(Tabla13[[#This Row],[V para H(v) '[L']]]+$B$14/1000)/$B$17,NA())</f>
        <v>#DIV/0!</v>
      </c>
      <c r="G190" s="21"/>
      <c r="H190" s="21"/>
    </row>
    <row r="191" spans="1:8" x14ac:dyDescent="0.2">
      <c r="A191" s="46"/>
      <c r="B191" s="46"/>
      <c r="C191" s="55">
        <f>IF(AND(Tabla13[[#This Row],[V  '[mL']]]&gt;=$C$25,Tabla13[[#This Row],[V  '[mL']]]&lt;=$E$25),Tabla13[[#This Row],[V  '[mL']]]/1000,NA())</f>
        <v>0</v>
      </c>
      <c r="D191" s="55">
        <f>IF(AND(Tabla13[[#This Row],[V  '[mL']]]&gt;=$C$25,Tabla13[[#This Row],[V  '[mL']]]&lt;=$E$25),10^(-Tabla13[[#This Row],[pH]])*Tabla13[[#This Row],[V para G(v) '[L']]],NA())</f>
        <v>0</v>
      </c>
      <c r="E191" s="55">
        <f>IF(AND(Tabla13[[#This Row],[V  '[mL']]]&gt;=$J$25,Tabla13[[#This Row],[V  '[mL']]]&lt;=$L$25),Tabla13[[#This Row],[V  '[mL']]]/1000,NA())</f>
        <v>0</v>
      </c>
      <c r="F191" s="55" t="e">
        <f>IF(AND(Tabla13[[#This Row],[V  '[mL']]]&gt;=$J$25,Tabla13[[#This Row],[V  '[mL']]]&lt;=$L$25),10^(Tabla13[[#This Row],[pH]])*(Tabla13[[#This Row],[V para H(v) '[L']]]+$B$14/1000)/$B$17,NA())</f>
        <v>#DIV/0!</v>
      </c>
      <c r="G191" s="21"/>
      <c r="H191" s="21"/>
    </row>
    <row r="192" spans="1:8" x14ac:dyDescent="0.2">
      <c r="A192" s="46"/>
      <c r="B192" s="46"/>
      <c r="C192" s="55">
        <f>IF(AND(Tabla13[[#This Row],[V  '[mL']]]&gt;=$C$25,Tabla13[[#This Row],[V  '[mL']]]&lt;=$E$25),Tabla13[[#This Row],[V  '[mL']]]/1000,NA())</f>
        <v>0</v>
      </c>
      <c r="D192" s="55">
        <f>IF(AND(Tabla13[[#This Row],[V  '[mL']]]&gt;=$C$25,Tabla13[[#This Row],[V  '[mL']]]&lt;=$E$25),10^(-Tabla13[[#This Row],[pH]])*Tabla13[[#This Row],[V para G(v) '[L']]],NA())</f>
        <v>0</v>
      </c>
      <c r="E192" s="55">
        <f>IF(AND(Tabla13[[#This Row],[V  '[mL']]]&gt;=$J$25,Tabla13[[#This Row],[V  '[mL']]]&lt;=$L$25),Tabla13[[#This Row],[V  '[mL']]]/1000,NA())</f>
        <v>0</v>
      </c>
      <c r="F192" s="55" t="e">
        <f>IF(AND(Tabla13[[#This Row],[V  '[mL']]]&gt;=$J$25,Tabla13[[#This Row],[V  '[mL']]]&lt;=$L$25),10^(Tabla13[[#This Row],[pH]])*(Tabla13[[#This Row],[V para H(v) '[L']]]+$B$14/1000)/$B$17,NA())</f>
        <v>#DIV/0!</v>
      </c>
      <c r="G192" s="21"/>
      <c r="H192" s="21"/>
    </row>
    <row r="193" spans="1:8" x14ac:dyDescent="0.2">
      <c r="A193" s="46"/>
      <c r="B193" s="46"/>
      <c r="C193" s="55">
        <f>IF(AND(Tabla13[[#This Row],[V  '[mL']]]&gt;=$C$25,Tabla13[[#This Row],[V  '[mL']]]&lt;=$E$25),Tabla13[[#This Row],[V  '[mL']]]/1000,NA())</f>
        <v>0</v>
      </c>
      <c r="D193" s="55">
        <f>IF(AND(Tabla13[[#This Row],[V  '[mL']]]&gt;=$C$25,Tabla13[[#This Row],[V  '[mL']]]&lt;=$E$25),10^(-Tabla13[[#This Row],[pH]])*Tabla13[[#This Row],[V para G(v) '[L']]],NA())</f>
        <v>0</v>
      </c>
      <c r="E193" s="55">
        <f>IF(AND(Tabla13[[#This Row],[V  '[mL']]]&gt;=$J$25,Tabla13[[#This Row],[V  '[mL']]]&lt;=$L$25),Tabla13[[#This Row],[V  '[mL']]]/1000,NA())</f>
        <v>0</v>
      </c>
      <c r="F193" s="55" t="e">
        <f>IF(AND(Tabla13[[#This Row],[V  '[mL']]]&gt;=$J$25,Tabla13[[#This Row],[V  '[mL']]]&lt;=$L$25),10^(Tabla13[[#This Row],[pH]])*(Tabla13[[#This Row],[V para H(v) '[L']]]+$B$14/1000)/$B$17,NA())</f>
        <v>#DIV/0!</v>
      </c>
      <c r="G193" s="21"/>
      <c r="H193" s="21"/>
    </row>
    <row r="194" spans="1:8" x14ac:dyDescent="0.2">
      <c r="A194" s="46"/>
      <c r="B194" s="46"/>
      <c r="C194" s="55">
        <f>IF(AND(Tabla13[[#This Row],[V  '[mL']]]&gt;=$C$25,Tabla13[[#This Row],[V  '[mL']]]&lt;=$E$25),Tabla13[[#This Row],[V  '[mL']]]/1000,NA())</f>
        <v>0</v>
      </c>
      <c r="D194" s="55">
        <f>IF(AND(Tabla13[[#This Row],[V  '[mL']]]&gt;=$C$25,Tabla13[[#This Row],[V  '[mL']]]&lt;=$E$25),10^(-Tabla13[[#This Row],[pH]])*Tabla13[[#This Row],[V para G(v) '[L']]],NA())</f>
        <v>0</v>
      </c>
      <c r="E194" s="55">
        <f>IF(AND(Tabla13[[#This Row],[V  '[mL']]]&gt;=$J$25,Tabla13[[#This Row],[V  '[mL']]]&lt;=$L$25),Tabla13[[#This Row],[V  '[mL']]]/1000,NA())</f>
        <v>0</v>
      </c>
      <c r="F194" s="55" t="e">
        <f>IF(AND(Tabla13[[#This Row],[V  '[mL']]]&gt;=$J$25,Tabla13[[#This Row],[V  '[mL']]]&lt;=$L$25),10^(Tabla13[[#This Row],[pH]])*(Tabla13[[#This Row],[V para H(v) '[L']]]+$B$14/1000)/$B$17,NA())</f>
        <v>#DIV/0!</v>
      </c>
      <c r="G194" s="21"/>
      <c r="H194" s="21"/>
    </row>
    <row r="195" spans="1:8" x14ac:dyDescent="0.2">
      <c r="A195" s="46"/>
      <c r="B195" s="46"/>
      <c r="C195" s="55">
        <f>IF(AND(Tabla13[[#This Row],[V  '[mL']]]&gt;=$C$25,Tabla13[[#This Row],[V  '[mL']]]&lt;=$E$25),Tabla13[[#This Row],[V  '[mL']]]/1000,NA())</f>
        <v>0</v>
      </c>
      <c r="D195" s="55">
        <f>IF(AND(Tabla13[[#This Row],[V  '[mL']]]&gt;=$C$25,Tabla13[[#This Row],[V  '[mL']]]&lt;=$E$25),10^(-Tabla13[[#This Row],[pH]])*Tabla13[[#This Row],[V para G(v) '[L']]],NA())</f>
        <v>0</v>
      </c>
      <c r="E195" s="55">
        <f>IF(AND(Tabla13[[#This Row],[V  '[mL']]]&gt;=$J$25,Tabla13[[#This Row],[V  '[mL']]]&lt;=$L$25),Tabla13[[#This Row],[V  '[mL']]]/1000,NA())</f>
        <v>0</v>
      </c>
      <c r="F195" s="55" t="e">
        <f>IF(AND(Tabla13[[#This Row],[V  '[mL']]]&gt;=$J$25,Tabla13[[#This Row],[V  '[mL']]]&lt;=$L$25),10^(Tabla13[[#This Row],[pH]])*(Tabla13[[#This Row],[V para H(v) '[L']]]+$B$14/1000)/$B$17,NA())</f>
        <v>#DIV/0!</v>
      </c>
      <c r="G195" s="21"/>
      <c r="H195" s="21"/>
    </row>
    <row r="196" spans="1:8" x14ac:dyDescent="0.2">
      <c r="A196" s="46"/>
      <c r="B196" s="46"/>
      <c r="C196" s="55">
        <f>IF(AND(Tabla13[[#This Row],[V  '[mL']]]&gt;=$C$25,Tabla13[[#This Row],[V  '[mL']]]&lt;=$E$25),Tabla13[[#This Row],[V  '[mL']]]/1000,NA())</f>
        <v>0</v>
      </c>
      <c r="D196" s="55">
        <f>IF(AND(Tabla13[[#This Row],[V  '[mL']]]&gt;=$C$25,Tabla13[[#This Row],[V  '[mL']]]&lt;=$E$25),10^(-Tabla13[[#This Row],[pH]])*Tabla13[[#This Row],[V para G(v) '[L']]],NA())</f>
        <v>0</v>
      </c>
      <c r="E196" s="55">
        <f>IF(AND(Tabla13[[#This Row],[V  '[mL']]]&gt;=$J$25,Tabla13[[#This Row],[V  '[mL']]]&lt;=$L$25),Tabla13[[#This Row],[V  '[mL']]]/1000,NA())</f>
        <v>0</v>
      </c>
      <c r="F196" s="55" t="e">
        <f>IF(AND(Tabla13[[#This Row],[V  '[mL']]]&gt;=$J$25,Tabla13[[#This Row],[V  '[mL']]]&lt;=$L$25),10^(Tabla13[[#This Row],[pH]])*(Tabla13[[#This Row],[V para H(v) '[L']]]+$B$14/1000)/$B$17,NA())</f>
        <v>#DIV/0!</v>
      </c>
      <c r="G196" s="21"/>
      <c r="H196" s="21"/>
    </row>
    <row r="197" spans="1:8" x14ac:dyDescent="0.2">
      <c r="A197" s="46"/>
      <c r="B197" s="46"/>
      <c r="C197" s="55">
        <f>IF(AND(Tabla13[[#This Row],[V  '[mL']]]&gt;=$C$25,Tabla13[[#This Row],[V  '[mL']]]&lt;=$E$25),Tabla13[[#This Row],[V  '[mL']]]/1000,NA())</f>
        <v>0</v>
      </c>
      <c r="D197" s="55">
        <f>IF(AND(Tabla13[[#This Row],[V  '[mL']]]&gt;=$C$25,Tabla13[[#This Row],[V  '[mL']]]&lt;=$E$25),10^(-Tabla13[[#This Row],[pH]])*Tabla13[[#This Row],[V para G(v) '[L']]],NA())</f>
        <v>0</v>
      </c>
      <c r="E197" s="55">
        <f>IF(AND(Tabla13[[#This Row],[V  '[mL']]]&gt;=$J$25,Tabla13[[#This Row],[V  '[mL']]]&lt;=$L$25),Tabla13[[#This Row],[V  '[mL']]]/1000,NA())</f>
        <v>0</v>
      </c>
      <c r="F197" s="55" t="e">
        <f>IF(AND(Tabla13[[#This Row],[V  '[mL']]]&gt;=$J$25,Tabla13[[#This Row],[V  '[mL']]]&lt;=$L$25),10^(Tabla13[[#This Row],[pH]])*(Tabla13[[#This Row],[V para H(v) '[L']]]+$B$14/1000)/$B$17,NA())</f>
        <v>#DIV/0!</v>
      </c>
      <c r="G197" s="21"/>
      <c r="H197" s="21"/>
    </row>
    <row r="198" spans="1:8" x14ac:dyDescent="0.2">
      <c r="A198" s="46"/>
      <c r="B198" s="46"/>
      <c r="C198" s="55">
        <f>IF(AND(Tabla13[[#This Row],[V  '[mL']]]&gt;=$C$25,Tabla13[[#This Row],[V  '[mL']]]&lt;=$E$25),Tabla13[[#This Row],[V  '[mL']]]/1000,NA())</f>
        <v>0</v>
      </c>
      <c r="D198" s="55">
        <f>IF(AND(Tabla13[[#This Row],[V  '[mL']]]&gt;=$C$25,Tabla13[[#This Row],[V  '[mL']]]&lt;=$E$25),10^(-Tabla13[[#This Row],[pH]])*Tabla13[[#This Row],[V para G(v) '[L']]],NA())</f>
        <v>0</v>
      </c>
      <c r="E198" s="55">
        <f>IF(AND(Tabla13[[#This Row],[V  '[mL']]]&gt;=$J$25,Tabla13[[#This Row],[V  '[mL']]]&lt;=$L$25),Tabla13[[#This Row],[V  '[mL']]]/1000,NA())</f>
        <v>0</v>
      </c>
      <c r="F198" s="55" t="e">
        <f>IF(AND(Tabla13[[#This Row],[V  '[mL']]]&gt;=$J$25,Tabla13[[#This Row],[V  '[mL']]]&lt;=$L$25),10^(Tabla13[[#This Row],[pH]])*(Tabla13[[#This Row],[V para H(v) '[L']]]+$B$14/1000)/$B$17,NA())</f>
        <v>#DIV/0!</v>
      </c>
      <c r="G198" s="21"/>
      <c r="H198" s="21"/>
    </row>
    <row r="199" spans="1:8" x14ac:dyDescent="0.2">
      <c r="A199" s="46"/>
      <c r="B199" s="46"/>
      <c r="C199" s="55">
        <f>IF(AND(Tabla13[[#This Row],[V  '[mL']]]&gt;=$C$25,Tabla13[[#This Row],[V  '[mL']]]&lt;=$E$25),Tabla13[[#This Row],[V  '[mL']]]/1000,NA())</f>
        <v>0</v>
      </c>
      <c r="D199" s="55">
        <f>IF(AND(Tabla13[[#This Row],[V  '[mL']]]&gt;=$C$25,Tabla13[[#This Row],[V  '[mL']]]&lt;=$E$25),10^(-Tabla13[[#This Row],[pH]])*Tabla13[[#This Row],[V para G(v) '[L']]],NA())</f>
        <v>0</v>
      </c>
      <c r="E199" s="55">
        <f>IF(AND(Tabla13[[#This Row],[V  '[mL']]]&gt;=$J$25,Tabla13[[#This Row],[V  '[mL']]]&lt;=$L$25),Tabla13[[#This Row],[V  '[mL']]]/1000,NA())</f>
        <v>0</v>
      </c>
      <c r="F199" s="55" t="e">
        <f>IF(AND(Tabla13[[#This Row],[V  '[mL']]]&gt;=$J$25,Tabla13[[#This Row],[V  '[mL']]]&lt;=$L$25),10^(Tabla13[[#This Row],[pH]])*(Tabla13[[#This Row],[V para H(v) '[L']]]+$B$14/1000)/$B$17,NA())</f>
        <v>#DIV/0!</v>
      </c>
      <c r="G199" s="21"/>
      <c r="H199" s="21"/>
    </row>
    <row r="200" spans="1:8" x14ac:dyDescent="0.2">
      <c r="A200" s="46"/>
      <c r="B200" s="46"/>
      <c r="C200" s="55">
        <f>IF(AND(Tabla13[[#This Row],[V  '[mL']]]&gt;=$C$25,Tabla13[[#This Row],[V  '[mL']]]&lt;=$E$25),Tabla13[[#This Row],[V  '[mL']]]/1000,NA())</f>
        <v>0</v>
      </c>
      <c r="D200" s="55">
        <f>IF(AND(Tabla13[[#This Row],[V  '[mL']]]&gt;=$C$25,Tabla13[[#This Row],[V  '[mL']]]&lt;=$E$25),10^(-Tabla13[[#This Row],[pH]])*Tabla13[[#This Row],[V para G(v) '[L']]],NA())</f>
        <v>0</v>
      </c>
      <c r="E200" s="55">
        <f>IF(AND(Tabla13[[#This Row],[V  '[mL']]]&gt;=$J$25,Tabla13[[#This Row],[V  '[mL']]]&lt;=$L$25),Tabla13[[#This Row],[V  '[mL']]]/1000,NA())</f>
        <v>0</v>
      </c>
      <c r="F200" s="55" t="e">
        <f>IF(AND(Tabla13[[#This Row],[V  '[mL']]]&gt;=$J$25,Tabla13[[#This Row],[V  '[mL']]]&lt;=$L$25),10^(Tabla13[[#This Row],[pH]])*(Tabla13[[#This Row],[V para H(v) '[L']]]+$B$14/1000)/$B$17,NA())</f>
        <v>#DIV/0!</v>
      </c>
      <c r="G200" s="21"/>
      <c r="H200" s="21"/>
    </row>
    <row r="201" spans="1:8" x14ac:dyDescent="0.2">
      <c r="A201" s="46"/>
      <c r="B201" s="46"/>
      <c r="C201" s="55">
        <f>IF(AND(Tabla13[[#This Row],[V  '[mL']]]&gt;=$C$25,Tabla13[[#This Row],[V  '[mL']]]&lt;=$E$25),Tabla13[[#This Row],[V  '[mL']]]/1000,NA())</f>
        <v>0</v>
      </c>
      <c r="D201" s="55">
        <f>IF(AND(Tabla13[[#This Row],[V  '[mL']]]&gt;=$C$25,Tabla13[[#This Row],[V  '[mL']]]&lt;=$E$25),10^(-Tabla13[[#This Row],[pH]])*Tabla13[[#This Row],[V para G(v) '[L']]],NA())</f>
        <v>0</v>
      </c>
      <c r="E201" s="55">
        <f>IF(AND(Tabla13[[#This Row],[V  '[mL']]]&gt;=$J$25,Tabla13[[#This Row],[V  '[mL']]]&lt;=$L$25),Tabla13[[#This Row],[V  '[mL']]]/1000,NA())</f>
        <v>0</v>
      </c>
      <c r="F201" s="55" t="e">
        <f>IF(AND(Tabla13[[#This Row],[V  '[mL']]]&gt;=$J$25,Tabla13[[#This Row],[V  '[mL']]]&lt;=$L$25),10^(Tabla13[[#This Row],[pH]])*(Tabla13[[#This Row],[V para H(v) '[L']]]+$B$14/1000)/$B$17,NA())</f>
        <v>#DIV/0!</v>
      </c>
      <c r="G201" s="21"/>
      <c r="H201" s="21"/>
    </row>
    <row r="202" spans="1:8" x14ac:dyDescent="0.2">
      <c r="A202" s="46"/>
      <c r="B202" s="46"/>
      <c r="C202" s="55">
        <f>IF(AND(Tabla13[[#This Row],[V  '[mL']]]&gt;=$C$25,Tabla13[[#This Row],[V  '[mL']]]&lt;=$E$25),Tabla13[[#This Row],[V  '[mL']]]/1000,NA())</f>
        <v>0</v>
      </c>
      <c r="D202" s="55">
        <f>IF(AND(Tabla13[[#This Row],[V  '[mL']]]&gt;=$C$25,Tabla13[[#This Row],[V  '[mL']]]&lt;=$E$25),10^(-Tabla13[[#This Row],[pH]])*Tabla13[[#This Row],[V para G(v) '[L']]],NA())</f>
        <v>0</v>
      </c>
      <c r="E202" s="55">
        <f>IF(AND(Tabla13[[#This Row],[V  '[mL']]]&gt;=$J$25,Tabla13[[#This Row],[V  '[mL']]]&lt;=$L$25),Tabla13[[#This Row],[V  '[mL']]]/1000,NA())</f>
        <v>0</v>
      </c>
      <c r="F202" s="55" t="e">
        <f>IF(AND(Tabla13[[#This Row],[V  '[mL']]]&gt;=$J$25,Tabla13[[#This Row],[V  '[mL']]]&lt;=$L$25),10^(Tabla13[[#This Row],[pH]])*(Tabla13[[#This Row],[V para H(v) '[L']]]+$B$14/1000)/$B$17,NA())</f>
        <v>#DIV/0!</v>
      </c>
      <c r="G202" s="21"/>
      <c r="H202" s="21"/>
    </row>
    <row r="203" spans="1:8" x14ac:dyDescent="0.2">
      <c r="A203" s="46"/>
      <c r="B203" s="46"/>
      <c r="C203" s="55">
        <f>IF(AND(Tabla13[[#This Row],[V  '[mL']]]&gt;=$C$25,Tabla13[[#This Row],[V  '[mL']]]&lt;=$E$25),Tabla13[[#This Row],[V  '[mL']]]/1000,NA())</f>
        <v>0</v>
      </c>
      <c r="D203" s="55">
        <f>IF(AND(Tabla13[[#This Row],[V  '[mL']]]&gt;=$C$25,Tabla13[[#This Row],[V  '[mL']]]&lt;=$E$25),10^(-Tabla13[[#This Row],[pH]])*Tabla13[[#This Row],[V para G(v) '[L']]],NA())</f>
        <v>0</v>
      </c>
      <c r="E203" s="55">
        <f>IF(AND(Tabla13[[#This Row],[V  '[mL']]]&gt;=$J$25,Tabla13[[#This Row],[V  '[mL']]]&lt;=$L$25),Tabla13[[#This Row],[V  '[mL']]]/1000,NA())</f>
        <v>0</v>
      </c>
      <c r="F203" s="55" t="e">
        <f>IF(AND(Tabla13[[#This Row],[V  '[mL']]]&gt;=$J$25,Tabla13[[#This Row],[V  '[mL']]]&lt;=$L$25),10^(Tabla13[[#This Row],[pH]])*(Tabla13[[#This Row],[V para H(v) '[L']]]+$B$14/1000)/$B$17,NA())</f>
        <v>#DIV/0!</v>
      </c>
      <c r="G203" s="21"/>
      <c r="H203" s="21"/>
    </row>
    <row r="204" spans="1:8" x14ac:dyDescent="0.2">
      <c r="A204" s="46"/>
      <c r="B204" s="46"/>
      <c r="C204" s="55">
        <f>IF(AND(Tabla13[[#This Row],[V  '[mL']]]&gt;=$C$25,Tabla13[[#This Row],[V  '[mL']]]&lt;=$E$25),Tabla13[[#This Row],[V  '[mL']]]/1000,NA())</f>
        <v>0</v>
      </c>
      <c r="D204" s="55">
        <f>IF(AND(Tabla13[[#This Row],[V  '[mL']]]&gt;=$C$25,Tabla13[[#This Row],[V  '[mL']]]&lt;=$E$25),10^(-Tabla13[[#This Row],[pH]])*Tabla13[[#This Row],[V para G(v) '[L']]],NA())</f>
        <v>0</v>
      </c>
      <c r="E204" s="55">
        <f>IF(AND(Tabla13[[#This Row],[V  '[mL']]]&gt;=$J$25,Tabla13[[#This Row],[V  '[mL']]]&lt;=$L$25),Tabla13[[#This Row],[V  '[mL']]]/1000,NA())</f>
        <v>0</v>
      </c>
      <c r="F204" s="55" t="e">
        <f>IF(AND(Tabla13[[#This Row],[V  '[mL']]]&gt;=$J$25,Tabla13[[#This Row],[V  '[mL']]]&lt;=$L$25),10^(Tabla13[[#This Row],[pH]])*(Tabla13[[#This Row],[V para H(v) '[L']]]+$B$14/1000)/$B$17,NA())</f>
        <v>#DIV/0!</v>
      </c>
      <c r="G204" s="21"/>
      <c r="H204" s="21"/>
    </row>
    <row r="205" spans="1:8" x14ac:dyDescent="0.2">
      <c r="A205" s="46"/>
      <c r="B205" s="46"/>
      <c r="C205" s="55">
        <f>IF(AND(Tabla13[[#This Row],[V  '[mL']]]&gt;=$C$25,Tabla13[[#This Row],[V  '[mL']]]&lt;=$E$25),Tabla13[[#This Row],[V  '[mL']]]/1000,NA())</f>
        <v>0</v>
      </c>
      <c r="D205" s="55">
        <f>IF(AND(Tabla13[[#This Row],[V  '[mL']]]&gt;=$C$25,Tabla13[[#This Row],[V  '[mL']]]&lt;=$E$25),10^(-Tabla13[[#This Row],[pH]])*Tabla13[[#This Row],[V para G(v) '[L']]],NA())</f>
        <v>0</v>
      </c>
      <c r="E205" s="55">
        <f>IF(AND(Tabla13[[#This Row],[V  '[mL']]]&gt;=$J$25,Tabla13[[#This Row],[V  '[mL']]]&lt;=$L$25),Tabla13[[#This Row],[V  '[mL']]]/1000,NA())</f>
        <v>0</v>
      </c>
      <c r="F205" s="55" t="e">
        <f>IF(AND(Tabla13[[#This Row],[V  '[mL']]]&gt;=$J$25,Tabla13[[#This Row],[V  '[mL']]]&lt;=$L$25),10^(Tabla13[[#This Row],[pH]])*(Tabla13[[#This Row],[V para H(v) '[L']]]+$B$14/1000)/$B$17,NA())</f>
        <v>#DIV/0!</v>
      </c>
      <c r="G205" s="21"/>
      <c r="H205" s="21"/>
    </row>
    <row r="206" spans="1:8" x14ac:dyDescent="0.2">
      <c r="A206" s="46"/>
      <c r="B206" s="46"/>
      <c r="C206" s="55">
        <f>IF(AND(Tabla13[[#This Row],[V  '[mL']]]&gt;=$C$25,Tabla13[[#This Row],[V  '[mL']]]&lt;=$E$25),Tabla13[[#This Row],[V  '[mL']]]/1000,NA())</f>
        <v>0</v>
      </c>
      <c r="D206" s="55">
        <f>IF(AND(Tabla13[[#This Row],[V  '[mL']]]&gt;=$C$25,Tabla13[[#This Row],[V  '[mL']]]&lt;=$E$25),10^(-Tabla13[[#This Row],[pH]])*Tabla13[[#This Row],[V para G(v) '[L']]],NA())</f>
        <v>0</v>
      </c>
      <c r="E206" s="55">
        <f>IF(AND(Tabla13[[#This Row],[V  '[mL']]]&gt;=$J$25,Tabla13[[#This Row],[V  '[mL']]]&lt;=$L$25),Tabla13[[#This Row],[V  '[mL']]]/1000,NA())</f>
        <v>0</v>
      </c>
      <c r="F206" s="55" t="e">
        <f>IF(AND(Tabla13[[#This Row],[V  '[mL']]]&gt;=$J$25,Tabla13[[#This Row],[V  '[mL']]]&lt;=$L$25),10^(Tabla13[[#This Row],[pH]])*(Tabla13[[#This Row],[V para H(v) '[L']]]+$B$14/1000)/$B$17,NA())</f>
        <v>#DIV/0!</v>
      </c>
      <c r="G206" s="21"/>
      <c r="H206" s="21"/>
    </row>
    <row r="207" spans="1:8" x14ac:dyDescent="0.2">
      <c r="A207" s="46"/>
      <c r="B207" s="46"/>
      <c r="C207" s="55">
        <f>IF(AND(Tabla13[[#This Row],[V  '[mL']]]&gt;=$C$25,Tabla13[[#This Row],[V  '[mL']]]&lt;=$E$25),Tabla13[[#This Row],[V  '[mL']]]/1000,NA())</f>
        <v>0</v>
      </c>
      <c r="D207" s="55">
        <f>IF(AND(Tabla13[[#This Row],[V  '[mL']]]&gt;=$C$25,Tabla13[[#This Row],[V  '[mL']]]&lt;=$E$25),10^(-Tabla13[[#This Row],[pH]])*Tabla13[[#This Row],[V para G(v) '[L']]],NA())</f>
        <v>0</v>
      </c>
      <c r="E207" s="55">
        <f>IF(AND(Tabla13[[#This Row],[V  '[mL']]]&gt;=$J$25,Tabla13[[#This Row],[V  '[mL']]]&lt;=$L$25),Tabla13[[#This Row],[V  '[mL']]]/1000,NA())</f>
        <v>0</v>
      </c>
      <c r="F207" s="55" t="e">
        <f>IF(AND(Tabla13[[#This Row],[V  '[mL']]]&gt;=$J$25,Tabla13[[#This Row],[V  '[mL']]]&lt;=$L$25),10^(Tabla13[[#This Row],[pH]])*(Tabla13[[#This Row],[V para H(v) '[L']]]+$B$14/1000)/$B$17,NA())</f>
        <v>#DIV/0!</v>
      </c>
      <c r="G207" s="21"/>
      <c r="H207" s="21"/>
    </row>
    <row r="208" spans="1:8" x14ac:dyDescent="0.2">
      <c r="A208" s="46"/>
      <c r="B208" s="46"/>
      <c r="C208" s="55">
        <f>IF(AND(Tabla13[[#This Row],[V  '[mL']]]&gt;=$C$25,Tabla13[[#This Row],[V  '[mL']]]&lt;=$E$25),Tabla13[[#This Row],[V  '[mL']]]/1000,NA())</f>
        <v>0</v>
      </c>
      <c r="D208" s="55">
        <f>IF(AND(Tabla13[[#This Row],[V  '[mL']]]&gt;=$C$25,Tabla13[[#This Row],[V  '[mL']]]&lt;=$E$25),10^(-Tabla13[[#This Row],[pH]])*Tabla13[[#This Row],[V para G(v) '[L']]],NA())</f>
        <v>0</v>
      </c>
      <c r="E208" s="55">
        <f>IF(AND(Tabla13[[#This Row],[V  '[mL']]]&gt;=$J$25,Tabla13[[#This Row],[V  '[mL']]]&lt;=$L$25),Tabla13[[#This Row],[V  '[mL']]]/1000,NA())</f>
        <v>0</v>
      </c>
      <c r="F208" s="55" t="e">
        <f>IF(AND(Tabla13[[#This Row],[V  '[mL']]]&gt;=$J$25,Tabla13[[#This Row],[V  '[mL']]]&lt;=$L$25),10^(Tabla13[[#This Row],[pH]])*(Tabla13[[#This Row],[V para H(v) '[L']]]+$B$14/1000)/$B$17,NA())</f>
        <v>#DIV/0!</v>
      </c>
      <c r="G208" s="21"/>
      <c r="H208" s="21"/>
    </row>
    <row r="209" spans="1:8" x14ac:dyDescent="0.2">
      <c r="A209" s="46"/>
      <c r="B209" s="46"/>
      <c r="C209" s="55">
        <f>IF(AND(Tabla13[[#This Row],[V  '[mL']]]&gt;=$C$25,Tabla13[[#This Row],[V  '[mL']]]&lt;=$E$25),Tabla13[[#This Row],[V  '[mL']]]/1000,NA())</f>
        <v>0</v>
      </c>
      <c r="D209" s="55">
        <f>IF(AND(Tabla13[[#This Row],[V  '[mL']]]&gt;=$C$25,Tabla13[[#This Row],[V  '[mL']]]&lt;=$E$25),10^(-Tabla13[[#This Row],[pH]])*Tabla13[[#This Row],[V para G(v) '[L']]],NA())</f>
        <v>0</v>
      </c>
      <c r="E209" s="55">
        <f>IF(AND(Tabla13[[#This Row],[V  '[mL']]]&gt;=$J$25,Tabla13[[#This Row],[V  '[mL']]]&lt;=$L$25),Tabla13[[#This Row],[V  '[mL']]]/1000,NA())</f>
        <v>0</v>
      </c>
      <c r="F209" s="55" t="e">
        <f>IF(AND(Tabla13[[#This Row],[V  '[mL']]]&gt;=$J$25,Tabla13[[#This Row],[V  '[mL']]]&lt;=$L$25),10^(Tabla13[[#This Row],[pH]])*(Tabla13[[#This Row],[V para H(v) '[L']]]+$B$14/1000)/$B$17,NA())</f>
        <v>#DIV/0!</v>
      </c>
      <c r="G209" s="21"/>
      <c r="H209" s="21"/>
    </row>
    <row r="210" spans="1:8" x14ac:dyDescent="0.2">
      <c r="A210" s="46"/>
      <c r="B210" s="46"/>
      <c r="C210" s="55">
        <f>IF(AND(Tabla13[[#This Row],[V  '[mL']]]&gt;=$C$25,Tabla13[[#This Row],[V  '[mL']]]&lt;=$E$25),Tabla13[[#This Row],[V  '[mL']]]/1000,NA())</f>
        <v>0</v>
      </c>
      <c r="D210" s="55">
        <f>IF(AND(Tabla13[[#This Row],[V  '[mL']]]&gt;=$C$25,Tabla13[[#This Row],[V  '[mL']]]&lt;=$E$25),10^(-Tabla13[[#This Row],[pH]])*Tabla13[[#This Row],[V para G(v) '[L']]],NA())</f>
        <v>0</v>
      </c>
      <c r="E210" s="55">
        <f>IF(AND(Tabla13[[#This Row],[V  '[mL']]]&gt;=$J$25,Tabla13[[#This Row],[V  '[mL']]]&lt;=$L$25),Tabla13[[#This Row],[V  '[mL']]]/1000,NA())</f>
        <v>0</v>
      </c>
      <c r="F210" s="55" t="e">
        <f>IF(AND(Tabla13[[#This Row],[V  '[mL']]]&gt;=$J$25,Tabla13[[#This Row],[V  '[mL']]]&lt;=$L$25),10^(Tabla13[[#This Row],[pH]])*(Tabla13[[#This Row],[V para H(v) '[L']]]+$B$14/1000)/$B$17,NA())</f>
        <v>#DIV/0!</v>
      </c>
      <c r="G210" s="21"/>
      <c r="H210" s="21"/>
    </row>
    <row r="211" spans="1:8" x14ac:dyDescent="0.2">
      <c r="A211" s="46"/>
      <c r="B211" s="46"/>
      <c r="C211" s="55">
        <f>IF(AND(Tabla13[[#This Row],[V  '[mL']]]&gt;=$C$25,Tabla13[[#This Row],[V  '[mL']]]&lt;=$E$25),Tabla13[[#This Row],[V  '[mL']]]/1000,NA())</f>
        <v>0</v>
      </c>
      <c r="D211" s="55">
        <f>IF(AND(Tabla13[[#This Row],[V  '[mL']]]&gt;=$C$25,Tabla13[[#This Row],[V  '[mL']]]&lt;=$E$25),10^(-Tabla13[[#This Row],[pH]])*Tabla13[[#This Row],[V para G(v) '[L']]],NA())</f>
        <v>0</v>
      </c>
      <c r="E211" s="55">
        <f>IF(AND(Tabla13[[#This Row],[V  '[mL']]]&gt;=$J$25,Tabla13[[#This Row],[V  '[mL']]]&lt;=$L$25),Tabla13[[#This Row],[V  '[mL']]]/1000,NA())</f>
        <v>0</v>
      </c>
      <c r="F211" s="55" t="e">
        <f>IF(AND(Tabla13[[#This Row],[V  '[mL']]]&gt;=$J$25,Tabla13[[#This Row],[V  '[mL']]]&lt;=$L$25),10^(Tabla13[[#This Row],[pH]])*(Tabla13[[#This Row],[V para H(v) '[L']]]+$B$14/1000)/$B$17,NA())</f>
        <v>#DIV/0!</v>
      </c>
      <c r="G211" s="21"/>
      <c r="H211" s="21"/>
    </row>
    <row r="212" spans="1:8" x14ac:dyDescent="0.2">
      <c r="A212" s="46"/>
      <c r="B212" s="46"/>
      <c r="C212" s="55">
        <f>IF(AND(Tabla13[[#This Row],[V  '[mL']]]&gt;=$C$25,Tabla13[[#This Row],[V  '[mL']]]&lt;=$E$25),Tabla13[[#This Row],[V  '[mL']]]/1000,NA())</f>
        <v>0</v>
      </c>
      <c r="D212" s="55">
        <f>IF(AND(Tabla13[[#This Row],[V  '[mL']]]&gt;=$C$25,Tabla13[[#This Row],[V  '[mL']]]&lt;=$E$25),10^(-Tabla13[[#This Row],[pH]])*Tabla13[[#This Row],[V para G(v) '[L']]],NA())</f>
        <v>0</v>
      </c>
      <c r="E212" s="55">
        <f>IF(AND(Tabla13[[#This Row],[V  '[mL']]]&gt;=$J$25,Tabla13[[#This Row],[V  '[mL']]]&lt;=$L$25),Tabla13[[#This Row],[V  '[mL']]]/1000,NA())</f>
        <v>0</v>
      </c>
      <c r="F212" s="55" t="e">
        <f>IF(AND(Tabla13[[#This Row],[V  '[mL']]]&gt;=$J$25,Tabla13[[#This Row],[V  '[mL']]]&lt;=$L$25),10^(Tabla13[[#This Row],[pH]])*(Tabla13[[#This Row],[V para H(v) '[L']]]+$B$14/1000)/$B$17,NA())</f>
        <v>#DIV/0!</v>
      </c>
      <c r="G212" s="21"/>
      <c r="H212" s="21"/>
    </row>
    <row r="213" spans="1:8" x14ac:dyDescent="0.2">
      <c r="A213" s="46"/>
      <c r="B213" s="46"/>
      <c r="C213" s="55">
        <f>IF(AND(Tabla13[[#This Row],[V  '[mL']]]&gt;=$C$25,Tabla13[[#This Row],[V  '[mL']]]&lt;=$E$25),Tabla13[[#This Row],[V  '[mL']]]/1000,NA())</f>
        <v>0</v>
      </c>
      <c r="D213" s="55">
        <f>IF(AND(Tabla13[[#This Row],[V  '[mL']]]&gt;=$C$25,Tabla13[[#This Row],[V  '[mL']]]&lt;=$E$25),10^(-Tabla13[[#This Row],[pH]])*Tabla13[[#This Row],[V para G(v) '[L']]],NA())</f>
        <v>0</v>
      </c>
      <c r="E213" s="55">
        <f>IF(AND(Tabla13[[#This Row],[V  '[mL']]]&gt;=$J$25,Tabla13[[#This Row],[V  '[mL']]]&lt;=$L$25),Tabla13[[#This Row],[V  '[mL']]]/1000,NA())</f>
        <v>0</v>
      </c>
      <c r="F213" s="55" t="e">
        <f>IF(AND(Tabla13[[#This Row],[V  '[mL']]]&gt;=$J$25,Tabla13[[#This Row],[V  '[mL']]]&lt;=$L$25),10^(Tabla13[[#This Row],[pH]])*(Tabla13[[#This Row],[V para H(v) '[L']]]+$B$14/1000)/$B$17,NA())</f>
        <v>#DIV/0!</v>
      </c>
      <c r="G213" s="21"/>
      <c r="H213" s="21"/>
    </row>
    <row r="214" spans="1:8" x14ac:dyDescent="0.2">
      <c r="A214" s="46"/>
      <c r="B214" s="46"/>
      <c r="C214" s="55">
        <f>IF(AND(Tabla13[[#This Row],[V  '[mL']]]&gt;=$C$25,Tabla13[[#This Row],[V  '[mL']]]&lt;=$E$25),Tabla13[[#This Row],[V  '[mL']]]/1000,NA())</f>
        <v>0</v>
      </c>
      <c r="D214" s="55">
        <f>IF(AND(Tabla13[[#This Row],[V  '[mL']]]&gt;=$C$25,Tabla13[[#This Row],[V  '[mL']]]&lt;=$E$25),10^(-Tabla13[[#This Row],[pH]])*Tabla13[[#This Row],[V para G(v) '[L']]],NA())</f>
        <v>0</v>
      </c>
      <c r="E214" s="55">
        <f>IF(AND(Tabla13[[#This Row],[V  '[mL']]]&gt;=$J$25,Tabla13[[#This Row],[V  '[mL']]]&lt;=$L$25),Tabla13[[#This Row],[V  '[mL']]]/1000,NA())</f>
        <v>0</v>
      </c>
      <c r="F214" s="55" t="e">
        <f>IF(AND(Tabla13[[#This Row],[V  '[mL']]]&gt;=$J$25,Tabla13[[#This Row],[V  '[mL']]]&lt;=$L$25),10^(Tabla13[[#This Row],[pH]])*(Tabla13[[#This Row],[V para H(v) '[L']]]+$B$14/1000)/$B$17,NA())</f>
        <v>#DIV/0!</v>
      </c>
      <c r="G214" s="21"/>
      <c r="H214" s="21"/>
    </row>
    <row r="215" spans="1:8" x14ac:dyDescent="0.2">
      <c r="A215" s="46"/>
      <c r="B215" s="46"/>
      <c r="C215" s="55">
        <f>IF(AND(Tabla13[[#This Row],[V  '[mL']]]&gt;=$C$25,Tabla13[[#This Row],[V  '[mL']]]&lt;=$E$25),Tabla13[[#This Row],[V  '[mL']]]/1000,NA())</f>
        <v>0</v>
      </c>
      <c r="D215" s="55">
        <f>IF(AND(Tabla13[[#This Row],[V  '[mL']]]&gt;=$C$25,Tabla13[[#This Row],[V  '[mL']]]&lt;=$E$25),10^(-Tabla13[[#This Row],[pH]])*Tabla13[[#This Row],[V para G(v) '[L']]],NA())</f>
        <v>0</v>
      </c>
      <c r="E215" s="55">
        <f>IF(AND(Tabla13[[#This Row],[V  '[mL']]]&gt;=$J$25,Tabla13[[#This Row],[V  '[mL']]]&lt;=$L$25),Tabla13[[#This Row],[V  '[mL']]]/1000,NA())</f>
        <v>0</v>
      </c>
      <c r="F215" s="55" t="e">
        <f>IF(AND(Tabla13[[#This Row],[V  '[mL']]]&gt;=$J$25,Tabla13[[#This Row],[V  '[mL']]]&lt;=$L$25),10^(Tabla13[[#This Row],[pH]])*(Tabla13[[#This Row],[V para H(v) '[L']]]+$B$14/1000)/$B$17,NA())</f>
        <v>#DIV/0!</v>
      </c>
      <c r="G215" s="21"/>
      <c r="H215" s="21"/>
    </row>
    <row r="216" spans="1:8" x14ac:dyDescent="0.2">
      <c r="A216" s="46"/>
      <c r="B216" s="46"/>
      <c r="C216" s="55">
        <f>IF(AND(Tabla13[[#This Row],[V  '[mL']]]&gt;=$C$25,Tabla13[[#This Row],[V  '[mL']]]&lt;=$E$25),Tabla13[[#This Row],[V  '[mL']]]/1000,NA())</f>
        <v>0</v>
      </c>
      <c r="D216" s="55">
        <f>IF(AND(Tabla13[[#This Row],[V  '[mL']]]&gt;=$C$25,Tabla13[[#This Row],[V  '[mL']]]&lt;=$E$25),10^(-Tabla13[[#This Row],[pH]])*Tabla13[[#This Row],[V para G(v) '[L']]],NA())</f>
        <v>0</v>
      </c>
      <c r="E216" s="55">
        <f>IF(AND(Tabla13[[#This Row],[V  '[mL']]]&gt;=$J$25,Tabla13[[#This Row],[V  '[mL']]]&lt;=$L$25),Tabla13[[#This Row],[V  '[mL']]]/1000,NA())</f>
        <v>0</v>
      </c>
      <c r="F216" s="55" t="e">
        <f>IF(AND(Tabla13[[#This Row],[V  '[mL']]]&gt;=$J$25,Tabla13[[#This Row],[V  '[mL']]]&lt;=$L$25),10^(Tabla13[[#This Row],[pH]])*(Tabla13[[#This Row],[V para H(v) '[L']]]+$B$14/1000)/$B$17,NA())</f>
        <v>#DIV/0!</v>
      </c>
      <c r="G216" s="21"/>
      <c r="H216" s="21"/>
    </row>
    <row r="217" spans="1:8" x14ac:dyDescent="0.2">
      <c r="A217" s="46"/>
      <c r="B217" s="46"/>
      <c r="C217" s="55">
        <f>IF(AND(Tabla13[[#This Row],[V  '[mL']]]&gt;=$C$25,Tabla13[[#This Row],[V  '[mL']]]&lt;=$E$25),Tabla13[[#This Row],[V  '[mL']]]/1000,NA())</f>
        <v>0</v>
      </c>
      <c r="D217" s="55">
        <f>IF(AND(Tabla13[[#This Row],[V  '[mL']]]&gt;=$C$25,Tabla13[[#This Row],[V  '[mL']]]&lt;=$E$25),10^(-Tabla13[[#This Row],[pH]])*Tabla13[[#This Row],[V para G(v) '[L']]],NA())</f>
        <v>0</v>
      </c>
      <c r="E217" s="55">
        <f>IF(AND(Tabla13[[#This Row],[V  '[mL']]]&gt;=$J$25,Tabla13[[#This Row],[V  '[mL']]]&lt;=$L$25),Tabla13[[#This Row],[V  '[mL']]]/1000,NA())</f>
        <v>0</v>
      </c>
      <c r="F217" s="55" t="e">
        <f>IF(AND(Tabla13[[#This Row],[V  '[mL']]]&gt;=$J$25,Tabla13[[#This Row],[V  '[mL']]]&lt;=$L$25),10^(Tabla13[[#This Row],[pH]])*(Tabla13[[#This Row],[V para H(v) '[L']]]+$B$14/1000)/$B$17,NA())</f>
        <v>#DIV/0!</v>
      </c>
      <c r="G217" s="21"/>
      <c r="H217" s="21"/>
    </row>
    <row r="218" spans="1:8" x14ac:dyDescent="0.2">
      <c r="A218" s="46"/>
      <c r="B218" s="46"/>
      <c r="C218" s="55">
        <f>IF(AND(Tabla13[[#This Row],[V  '[mL']]]&gt;=$C$25,Tabla13[[#This Row],[V  '[mL']]]&lt;=$E$25),Tabla13[[#This Row],[V  '[mL']]]/1000,NA())</f>
        <v>0</v>
      </c>
      <c r="D218" s="55">
        <f>IF(AND(Tabla13[[#This Row],[V  '[mL']]]&gt;=$C$25,Tabla13[[#This Row],[V  '[mL']]]&lt;=$E$25),10^(-Tabla13[[#This Row],[pH]])*Tabla13[[#This Row],[V para G(v) '[L']]],NA())</f>
        <v>0</v>
      </c>
      <c r="E218" s="55">
        <f>IF(AND(Tabla13[[#This Row],[V  '[mL']]]&gt;=$J$25,Tabla13[[#This Row],[V  '[mL']]]&lt;=$L$25),Tabla13[[#This Row],[V  '[mL']]]/1000,NA())</f>
        <v>0</v>
      </c>
      <c r="F218" s="55" t="e">
        <f>IF(AND(Tabla13[[#This Row],[V  '[mL']]]&gt;=$J$25,Tabla13[[#This Row],[V  '[mL']]]&lt;=$L$25),10^(Tabla13[[#This Row],[pH]])*(Tabla13[[#This Row],[V para H(v) '[L']]]+$B$14/1000)/$B$17,NA())</f>
        <v>#DIV/0!</v>
      </c>
      <c r="G218" s="21"/>
      <c r="H218" s="21"/>
    </row>
    <row r="219" spans="1:8" x14ac:dyDescent="0.2">
      <c r="A219" s="46"/>
      <c r="B219" s="46"/>
      <c r="C219" s="55">
        <f>IF(AND(Tabla13[[#This Row],[V  '[mL']]]&gt;=$C$25,Tabla13[[#This Row],[V  '[mL']]]&lt;=$E$25),Tabla13[[#This Row],[V  '[mL']]]/1000,NA())</f>
        <v>0</v>
      </c>
      <c r="D219" s="55">
        <f>IF(AND(Tabla13[[#This Row],[V  '[mL']]]&gt;=$C$25,Tabla13[[#This Row],[V  '[mL']]]&lt;=$E$25),10^(-Tabla13[[#This Row],[pH]])*Tabla13[[#This Row],[V para G(v) '[L']]],NA())</f>
        <v>0</v>
      </c>
      <c r="E219" s="55">
        <f>IF(AND(Tabla13[[#This Row],[V  '[mL']]]&gt;=$J$25,Tabla13[[#This Row],[V  '[mL']]]&lt;=$L$25),Tabla13[[#This Row],[V  '[mL']]]/1000,NA())</f>
        <v>0</v>
      </c>
      <c r="F219" s="55" t="e">
        <f>IF(AND(Tabla13[[#This Row],[V  '[mL']]]&gt;=$J$25,Tabla13[[#This Row],[V  '[mL']]]&lt;=$L$25),10^(Tabla13[[#This Row],[pH]])*(Tabla13[[#This Row],[V para H(v) '[L']]]+$B$14/1000)/$B$17,NA())</f>
        <v>#DIV/0!</v>
      </c>
      <c r="G219" s="21"/>
      <c r="H219" s="21"/>
    </row>
    <row r="220" spans="1:8" x14ac:dyDescent="0.2">
      <c r="A220" s="46"/>
      <c r="B220" s="46"/>
      <c r="C220" s="55">
        <f>IF(AND(Tabla13[[#This Row],[V  '[mL']]]&gt;=$C$25,Tabla13[[#This Row],[V  '[mL']]]&lt;=$E$25),Tabla13[[#This Row],[V  '[mL']]]/1000,NA())</f>
        <v>0</v>
      </c>
      <c r="D220" s="55">
        <f>IF(AND(Tabla13[[#This Row],[V  '[mL']]]&gt;=$C$25,Tabla13[[#This Row],[V  '[mL']]]&lt;=$E$25),10^(-Tabla13[[#This Row],[pH]])*Tabla13[[#This Row],[V para G(v) '[L']]],NA())</f>
        <v>0</v>
      </c>
      <c r="E220" s="55">
        <f>IF(AND(Tabla13[[#This Row],[V  '[mL']]]&gt;=$J$25,Tabla13[[#This Row],[V  '[mL']]]&lt;=$L$25),Tabla13[[#This Row],[V  '[mL']]]/1000,NA())</f>
        <v>0</v>
      </c>
      <c r="F220" s="55" t="e">
        <f>IF(AND(Tabla13[[#This Row],[V  '[mL']]]&gt;=$J$25,Tabla13[[#This Row],[V  '[mL']]]&lt;=$L$25),10^(Tabla13[[#This Row],[pH]])*(Tabla13[[#This Row],[V para H(v) '[L']]]+$B$14/1000)/$B$17,NA())</f>
        <v>#DIV/0!</v>
      </c>
      <c r="G220" s="21"/>
      <c r="H220" s="21"/>
    </row>
    <row r="221" spans="1:8" x14ac:dyDescent="0.2">
      <c r="A221" s="46"/>
      <c r="B221" s="46"/>
      <c r="C221" s="55">
        <f>IF(AND(Tabla13[[#This Row],[V  '[mL']]]&gt;=$C$25,Tabla13[[#This Row],[V  '[mL']]]&lt;=$E$25),Tabla13[[#This Row],[V  '[mL']]]/1000,NA())</f>
        <v>0</v>
      </c>
      <c r="D221" s="55">
        <f>IF(AND(Tabla13[[#This Row],[V  '[mL']]]&gt;=$C$25,Tabla13[[#This Row],[V  '[mL']]]&lt;=$E$25),10^(-Tabla13[[#This Row],[pH]])*Tabla13[[#This Row],[V para G(v) '[L']]],NA())</f>
        <v>0</v>
      </c>
      <c r="E221" s="55">
        <f>IF(AND(Tabla13[[#This Row],[V  '[mL']]]&gt;=$J$25,Tabla13[[#This Row],[V  '[mL']]]&lt;=$L$25),Tabla13[[#This Row],[V  '[mL']]]/1000,NA())</f>
        <v>0</v>
      </c>
      <c r="F221" s="55" t="e">
        <f>IF(AND(Tabla13[[#This Row],[V  '[mL']]]&gt;=$J$25,Tabla13[[#This Row],[V  '[mL']]]&lt;=$L$25),10^(Tabla13[[#This Row],[pH]])*(Tabla13[[#This Row],[V para H(v) '[L']]]+$B$14/1000)/$B$17,NA())</f>
        <v>#DIV/0!</v>
      </c>
      <c r="G221" s="21"/>
      <c r="H221" s="21"/>
    </row>
    <row r="222" spans="1:8" x14ac:dyDescent="0.2">
      <c r="A222" s="46"/>
      <c r="B222" s="46"/>
      <c r="C222" s="55">
        <f>IF(AND(Tabla13[[#This Row],[V  '[mL']]]&gt;=$C$25,Tabla13[[#This Row],[V  '[mL']]]&lt;=$E$25),Tabla13[[#This Row],[V  '[mL']]]/1000,NA())</f>
        <v>0</v>
      </c>
      <c r="D222" s="55">
        <f>IF(AND(Tabla13[[#This Row],[V  '[mL']]]&gt;=$C$25,Tabla13[[#This Row],[V  '[mL']]]&lt;=$E$25),10^(-Tabla13[[#This Row],[pH]])*Tabla13[[#This Row],[V para G(v) '[L']]],NA())</f>
        <v>0</v>
      </c>
      <c r="E222" s="55">
        <f>IF(AND(Tabla13[[#This Row],[V  '[mL']]]&gt;=$J$25,Tabla13[[#This Row],[V  '[mL']]]&lt;=$L$25),Tabla13[[#This Row],[V  '[mL']]]/1000,NA())</f>
        <v>0</v>
      </c>
      <c r="F222" s="55" t="e">
        <f>IF(AND(Tabla13[[#This Row],[V  '[mL']]]&gt;=$J$25,Tabla13[[#This Row],[V  '[mL']]]&lt;=$L$25),10^(Tabla13[[#This Row],[pH]])*(Tabla13[[#This Row],[V para H(v) '[L']]]+$B$14/1000)/$B$17,NA())</f>
        <v>#DIV/0!</v>
      </c>
      <c r="G222" s="21"/>
      <c r="H222" s="21"/>
    </row>
    <row r="223" spans="1:8" x14ac:dyDescent="0.2">
      <c r="A223" s="46"/>
      <c r="B223" s="46"/>
      <c r="C223" s="55">
        <f>IF(AND(Tabla13[[#This Row],[V  '[mL']]]&gt;=$C$25,Tabla13[[#This Row],[V  '[mL']]]&lt;=$E$25),Tabla13[[#This Row],[V  '[mL']]]/1000,NA())</f>
        <v>0</v>
      </c>
      <c r="D223" s="55">
        <f>IF(AND(Tabla13[[#This Row],[V  '[mL']]]&gt;=$C$25,Tabla13[[#This Row],[V  '[mL']]]&lt;=$E$25),10^(-Tabla13[[#This Row],[pH]])*Tabla13[[#This Row],[V para G(v) '[L']]],NA())</f>
        <v>0</v>
      </c>
      <c r="E223" s="55">
        <f>IF(AND(Tabla13[[#This Row],[V  '[mL']]]&gt;=$J$25,Tabla13[[#This Row],[V  '[mL']]]&lt;=$L$25),Tabla13[[#This Row],[V  '[mL']]]/1000,NA())</f>
        <v>0</v>
      </c>
      <c r="F223" s="55" t="e">
        <f>IF(AND(Tabla13[[#This Row],[V  '[mL']]]&gt;=$J$25,Tabla13[[#This Row],[V  '[mL']]]&lt;=$L$25),10^(Tabla13[[#This Row],[pH]])*(Tabla13[[#This Row],[V para H(v) '[L']]]+$B$14/1000)/$B$17,NA())</f>
        <v>#DIV/0!</v>
      </c>
      <c r="G223" s="21"/>
      <c r="H223" s="21"/>
    </row>
    <row r="224" spans="1:8" x14ac:dyDescent="0.2">
      <c r="A224" s="46"/>
      <c r="B224" s="46"/>
      <c r="C224" s="55">
        <f>IF(AND(Tabla13[[#This Row],[V  '[mL']]]&gt;=$C$25,Tabla13[[#This Row],[V  '[mL']]]&lt;=$E$25),Tabla13[[#This Row],[V  '[mL']]]/1000,NA())</f>
        <v>0</v>
      </c>
      <c r="D224" s="55">
        <f>IF(AND(Tabla13[[#This Row],[V  '[mL']]]&gt;=$C$25,Tabla13[[#This Row],[V  '[mL']]]&lt;=$E$25),10^(-Tabla13[[#This Row],[pH]])*Tabla13[[#This Row],[V para G(v) '[L']]],NA())</f>
        <v>0</v>
      </c>
      <c r="E224" s="55">
        <f>IF(AND(Tabla13[[#This Row],[V  '[mL']]]&gt;=$J$25,Tabla13[[#This Row],[V  '[mL']]]&lt;=$L$25),Tabla13[[#This Row],[V  '[mL']]]/1000,NA())</f>
        <v>0</v>
      </c>
      <c r="F224" s="55" t="e">
        <f>IF(AND(Tabla13[[#This Row],[V  '[mL']]]&gt;=$J$25,Tabla13[[#This Row],[V  '[mL']]]&lt;=$L$25),10^(Tabla13[[#This Row],[pH]])*(Tabla13[[#This Row],[V para H(v) '[L']]]+$B$14/1000)/$B$17,NA())</f>
        <v>#DIV/0!</v>
      </c>
      <c r="G224" s="21"/>
      <c r="H224" s="21"/>
    </row>
    <row r="225" spans="1:10" x14ac:dyDescent="0.2">
      <c r="A225" s="46"/>
      <c r="B225" s="46"/>
      <c r="C225" s="55">
        <f>IF(AND(Tabla13[[#This Row],[V  '[mL']]]&gt;=$C$25,Tabla13[[#This Row],[V  '[mL']]]&lt;=$E$25),Tabla13[[#This Row],[V  '[mL']]]/1000,NA())</f>
        <v>0</v>
      </c>
      <c r="D225" s="55">
        <f>IF(AND(Tabla13[[#This Row],[V  '[mL']]]&gt;=$C$25,Tabla13[[#This Row],[V  '[mL']]]&lt;=$E$25),10^(-Tabla13[[#This Row],[pH]])*Tabla13[[#This Row],[V para G(v) '[L']]],NA())</f>
        <v>0</v>
      </c>
      <c r="E225" s="55">
        <f>IF(AND(Tabla13[[#This Row],[V  '[mL']]]&gt;=$J$25,Tabla13[[#This Row],[V  '[mL']]]&lt;=$L$25),Tabla13[[#This Row],[V  '[mL']]]/1000,NA())</f>
        <v>0</v>
      </c>
      <c r="F225" s="55" t="e">
        <f>IF(AND(Tabla13[[#This Row],[V  '[mL']]]&gt;=$J$25,Tabla13[[#This Row],[V  '[mL']]]&lt;=$L$25),10^(Tabla13[[#This Row],[pH]])*(Tabla13[[#This Row],[V para H(v) '[L']]]+$B$14/1000)/$B$17,NA())</f>
        <v>#DIV/0!</v>
      </c>
      <c r="G225" s="21"/>
      <c r="H225" s="21"/>
    </row>
    <row r="226" spans="1:10" x14ac:dyDescent="0.2">
      <c r="A226" s="46"/>
      <c r="B226" s="46"/>
      <c r="C226" s="55">
        <f>IF(AND(Tabla13[[#This Row],[V  '[mL']]]&gt;=$C$25,Tabla13[[#This Row],[V  '[mL']]]&lt;=$E$25),Tabla13[[#This Row],[V  '[mL']]]/1000,NA())</f>
        <v>0</v>
      </c>
      <c r="D226" s="55">
        <f>IF(AND(Tabla13[[#This Row],[V  '[mL']]]&gt;=$C$25,Tabla13[[#This Row],[V  '[mL']]]&lt;=$E$25),10^(-Tabla13[[#This Row],[pH]])*Tabla13[[#This Row],[V para G(v) '[L']]],NA())</f>
        <v>0</v>
      </c>
      <c r="E226" s="55">
        <f>IF(AND(Tabla13[[#This Row],[V  '[mL']]]&gt;=$J$25,Tabla13[[#This Row],[V  '[mL']]]&lt;=$L$25),Tabla13[[#This Row],[V  '[mL']]]/1000,NA())</f>
        <v>0</v>
      </c>
      <c r="F226" s="55" t="e">
        <f>IF(AND(Tabla13[[#This Row],[V  '[mL']]]&gt;=$J$25,Tabla13[[#This Row],[V  '[mL']]]&lt;=$L$25),10^(Tabla13[[#This Row],[pH]])*(Tabla13[[#This Row],[V para H(v) '[L']]]+$B$14/1000)/$B$17,NA())</f>
        <v>#DIV/0!</v>
      </c>
      <c r="G226" s="21"/>
      <c r="H226" s="21"/>
    </row>
    <row r="227" spans="1:10" x14ac:dyDescent="0.2">
      <c r="A227" s="46"/>
      <c r="B227" s="46"/>
      <c r="C227" s="55">
        <f>IF(AND(Tabla13[[#This Row],[V  '[mL']]]&gt;=$C$25,Tabla13[[#This Row],[V  '[mL']]]&lt;=$E$25),Tabla13[[#This Row],[V  '[mL']]]/1000,NA())</f>
        <v>0</v>
      </c>
      <c r="D227" s="55">
        <f>IF(AND(Tabla13[[#This Row],[V  '[mL']]]&gt;=$C$25,Tabla13[[#This Row],[V  '[mL']]]&lt;=$E$25),10^(-Tabla13[[#This Row],[pH]])*Tabla13[[#This Row],[V para G(v) '[L']]],NA())</f>
        <v>0</v>
      </c>
      <c r="E227" s="55">
        <f>IF(AND(Tabla13[[#This Row],[V  '[mL']]]&gt;=$J$25,Tabla13[[#This Row],[V  '[mL']]]&lt;=$L$25),Tabla13[[#This Row],[V  '[mL']]]/1000,NA())</f>
        <v>0</v>
      </c>
      <c r="F227" s="55" t="e">
        <f>IF(AND(Tabla13[[#This Row],[V  '[mL']]]&gt;=$J$25,Tabla13[[#This Row],[V  '[mL']]]&lt;=$L$25),10^(Tabla13[[#This Row],[pH]])*(Tabla13[[#This Row],[V para H(v) '[L']]]+$B$14/1000)/$B$17,NA())</f>
        <v>#DIV/0!</v>
      </c>
      <c r="G227" s="21"/>
      <c r="H227" s="21"/>
    </row>
    <row r="228" spans="1:10" x14ac:dyDescent="0.2">
      <c r="A228" s="46"/>
      <c r="B228" s="46"/>
      <c r="C228" s="55">
        <f>IF(AND(Tabla13[[#This Row],[V  '[mL']]]&gt;=$C$25,Tabla13[[#This Row],[V  '[mL']]]&lt;=$E$25),Tabla13[[#This Row],[V  '[mL']]]/1000,NA())</f>
        <v>0</v>
      </c>
      <c r="D228" s="55">
        <f>IF(AND(Tabla13[[#This Row],[V  '[mL']]]&gt;=$C$25,Tabla13[[#This Row],[V  '[mL']]]&lt;=$E$25),10^(-Tabla13[[#This Row],[pH]])*Tabla13[[#This Row],[V para G(v) '[L']]],NA())</f>
        <v>0</v>
      </c>
      <c r="E228" s="55">
        <f>IF(AND(Tabla13[[#This Row],[V  '[mL']]]&gt;=$J$25,Tabla13[[#This Row],[V  '[mL']]]&lt;=$L$25),Tabla13[[#This Row],[V  '[mL']]]/1000,NA())</f>
        <v>0</v>
      </c>
      <c r="F228" s="55" t="e">
        <f>IF(AND(Tabla13[[#This Row],[V  '[mL']]]&gt;=$J$25,Tabla13[[#This Row],[V  '[mL']]]&lt;=$L$25),10^(Tabla13[[#This Row],[pH]])*(Tabla13[[#This Row],[V para H(v) '[L']]]+$B$14/1000)/$B$17,NA())</f>
        <v>#DIV/0!</v>
      </c>
      <c r="G228" s="21"/>
      <c r="H228" s="21"/>
    </row>
    <row r="229" spans="1:10" x14ac:dyDescent="0.2">
      <c r="A229" s="46"/>
      <c r="B229" s="46"/>
      <c r="C229" s="55">
        <f>IF(AND(Tabla13[[#This Row],[V  '[mL']]]&gt;=$C$25,Tabla13[[#This Row],[V  '[mL']]]&lt;=$E$25),Tabla13[[#This Row],[V  '[mL']]]/1000,NA())</f>
        <v>0</v>
      </c>
      <c r="D229" s="55">
        <f>IF(AND(Tabla13[[#This Row],[V  '[mL']]]&gt;=$C$25,Tabla13[[#This Row],[V  '[mL']]]&lt;=$E$25),10^(-Tabla13[[#This Row],[pH]])*Tabla13[[#This Row],[V para G(v) '[L']]],NA())</f>
        <v>0</v>
      </c>
      <c r="E229" s="55">
        <f>IF(AND(Tabla13[[#This Row],[V  '[mL']]]&gt;=$J$25,Tabla13[[#This Row],[V  '[mL']]]&lt;=$L$25),Tabla13[[#This Row],[V  '[mL']]]/1000,NA())</f>
        <v>0</v>
      </c>
      <c r="F229" s="55" t="e">
        <f>IF(AND(Tabla13[[#This Row],[V  '[mL']]]&gt;=$J$25,Tabla13[[#This Row],[V  '[mL']]]&lt;=$L$25),10^(Tabla13[[#This Row],[pH]])*(Tabla13[[#This Row],[V para H(v) '[L']]]+$B$14/1000)/$B$17,NA())</f>
        <v>#DIV/0!</v>
      </c>
      <c r="G229" s="21"/>
      <c r="H229" s="21"/>
    </row>
    <row r="230" spans="1:10" x14ac:dyDescent="0.2">
      <c r="A230" s="46"/>
      <c r="B230" s="46"/>
      <c r="C230" s="55">
        <f>IF(AND(Tabla13[[#This Row],[V  '[mL']]]&gt;=$C$25,Tabla13[[#This Row],[V  '[mL']]]&lt;=$E$25),Tabla13[[#This Row],[V  '[mL']]]/1000,NA())</f>
        <v>0</v>
      </c>
      <c r="D230" s="55">
        <f>IF(AND(Tabla13[[#This Row],[V  '[mL']]]&gt;=$C$25,Tabla13[[#This Row],[V  '[mL']]]&lt;=$E$25),10^(-Tabla13[[#This Row],[pH]])*Tabla13[[#This Row],[V para G(v) '[L']]],NA())</f>
        <v>0</v>
      </c>
      <c r="E230" s="55">
        <f>IF(AND(Tabla13[[#This Row],[V  '[mL']]]&gt;=$J$25,Tabla13[[#This Row],[V  '[mL']]]&lt;=$L$25),Tabla13[[#This Row],[V  '[mL']]]/1000,NA())</f>
        <v>0</v>
      </c>
      <c r="F230" s="55" t="e">
        <f>IF(AND(Tabla13[[#This Row],[V  '[mL']]]&gt;=$J$25,Tabla13[[#This Row],[V  '[mL']]]&lt;=$L$25),10^(Tabla13[[#This Row],[pH]])*(Tabla13[[#This Row],[V para H(v) '[L']]]+$B$14/1000)/$B$17,NA())</f>
        <v>#DIV/0!</v>
      </c>
      <c r="G230" s="21"/>
      <c r="H230" s="21"/>
    </row>
    <row r="231" spans="1:10" x14ac:dyDescent="0.2">
      <c r="A231" s="46"/>
      <c r="B231" s="46"/>
      <c r="C231" s="56">
        <f>IF(AND(Tabla13[[#This Row],[V  '[mL']]]&gt;=$C$25,Tabla13[[#This Row],[V  '[mL']]]&lt;=$E$25),Tabla13[[#This Row],[V  '[mL']]]/1000,NA())</f>
        <v>0</v>
      </c>
      <c r="D231" s="55">
        <f>IF(AND(Tabla13[[#This Row],[V  '[mL']]]&gt;=$C$25,Tabla13[[#This Row],[V  '[mL']]]&lt;=$E$25),10^(-Tabla13[[#This Row],[pH]])*Tabla13[[#This Row],[V para G(v) '[L']]],NA())</f>
        <v>0</v>
      </c>
      <c r="E231" s="55">
        <f>IF(AND(Tabla13[[#This Row],[V  '[mL']]]&gt;=$J$25,Tabla13[[#This Row],[V  '[mL']]]&lt;=$L$25),Tabla13[[#This Row],[V  '[mL']]]/1000,NA())</f>
        <v>0</v>
      </c>
      <c r="F231" s="55" t="e">
        <f>IF(AND(Tabla13[[#This Row],[V  '[mL']]]&gt;=$J$25,Tabla13[[#This Row],[V  '[mL']]]&lt;=$L$25),10^(Tabla13[[#This Row],[pH]])*(Tabla13[[#This Row],[V para H(v) '[L']]]+$B$14/1000)/$B$17,NA())</f>
        <v>#DIV/0!</v>
      </c>
      <c r="G231" s="21"/>
      <c r="H231" s="21"/>
    </row>
    <row r="233" spans="1:10" ht="150" customHeight="1" x14ac:dyDescent="0.2">
      <c r="A233" s="59" t="s">
        <v>64</v>
      </c>
      <c r="B233" s="59"/>
      <c r="C233" s="59"/>
      <c r="D233" s="59"/>
      <c r="E233" s="59"/>
      <c r="F233" s="59"/>
      <c r="G233" s="59"/>
      <c r="H233" s="59"/>
      <c r="I233" s="59"/>
      <c r="J233" s="59"/>
    </row>
  </sheetData>
  <mergeCells count="17">
    <mergeCell ref="Z83:AA83"/>
    <mergeCell ref="D14:H14"/>
    <mergeCell ref="AB83:AC83"/>
    <mergeCell ref="G19:H19"/>
    <mergeCell ref="N19:O19"/>
    <mergeCell ref="J19:L19"/>
    <mergeCell ref="C19:E19"/>
    <mergeCell ref="A27:F27"/>
    <mergeCell ref="C29:D29"/>
    <mergeCell ref="E29:F29"/>
    <mergeCell ref="A233:J233"/>
    <mergeCell ref="B3:H4"/>
    <mergeCell ref="B6:H6"/>
    <mergeCell ref="E9:H9"/>
    <mergeCell ref="D12:H12"/>
    <mergeCell ref="D13:H13"/>
    <mergeCell ref="A29:B29"/>
  </mergeCells>
  <phoneticPr fontId="19" type="noConversion"/>
  <pageMargins left="0.70866141732283472" right="0.70866141732283472" top="0.74803149606299213" bottom="0.74803149606299213" header="0.31496062992125984" footer="0.31496062992125984"/>
  <pageSetup orientation="portrait" horizontalDpi="0" verticalDpi="0"/>
  <headerFooter>
    <oddHeader>&amp;L&amp;"Calibri,Normal"&amp;K000000UNAM - Facultad de Estudios Superiores Cuautitlán&amp;R&amp;"Calibri,Normal"&amp;K000000Visión general de la reactividad química en disolución acuosa en sistemas multicomponente</oddHeader>
    <oddFooter>&amp;L&amp;"Calibri,Normal"&amp;K000000Dr. Arturo de Jesús García Mendoza&amp;C&amp;"Calibri,Normal"&amp;K000000Página -&amp;P--&amp;R&amp;"Calibri,Normal"&amp;K000000&amp;D</oddFooter>
  </headerFooter>
  <ignoredErrors>
    <ignoredError sqref="F31:F231" evalError="1"/>
  </ignoredErrors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8F01B-18E4-6944-B4E1-514456EBBF40}">
  <sheetPr>
    <pageSetUpPr fitToPage="1"/>
  </sheetPr>
  <dimension ref="A1:U237"/>
  <sheetViews>
    <sheetView showGridLines="0" zoomScale="125" zoomScaleNormal="125" workbookViewId="0">
      <selection activeCell="A6" sqref="A6:H6"/>
    </sheetView>
  </sheetViews>
  <sheetFormatPr baseColWidth="10" defaultColWidth="11.1640625" defaultRowHeight="16" x14ac:dyDescent="0.2"/>
  <cols>
    <col min="9" max="9" width="3.5" customWidth="1"/>
  </cols>
  <sheetData>
    <row r="1" spans="1:12" ht="24" x14ac:dyDescent="0.3">
      <c r="B1" s="1" t="s">
        <v>52</v>
      </c>
      <c r="C1" s="1"/>
      <c r="D1" s="1"/>
      <c r="E1" s="1"/>
      <c r="F1" s="1"/>
      <c r="G1" s="1"/>
      <c r="H1" s="1"/>
      <c r="I1" s="1"/>
      <c r="J1" s="1"/>
    </row>
    <row r="2" spans="1:12" ht="18" thickBot="1" x14ac:dyDescent="0.25">
      <c r="B2" s="58" t="s">
        <v>66</v>
      </c>
      <c r="C2" s="2"/>
      <c r="D2" s="2"/>
      <c r="E2" s="2"/>
      <c r="F2" s="2"/>
      <c r="G2" s="2"/>
      <c r="H2" s="2"/>
    </row>
    <row r="3" spans="1:12" ht="17" thickTop="1" x14ac:dyDescent="0.2">
      <c r="B3" s="60" t="s">
        <v>60</v>
      </c>
      <c r="C3" s="60"/>
      <c r="D3" s="60"/>
      <c r="E3" s="60"/>
      <c r="F3" s="60"/>
      <c r="G3" s="60"/>
      <c r="H3" s="60"/>
    </row>
    <row r="4" spans="1:12" x14ac:dyDescent="0.2">
      <c r="B4" s="61"/>
      <c r="C4" s="61"/>
      <c r="D4" s="61"/>
      <c r="E4" s="61"/>
      <c r="F4" s="61"/>
      <c r="G4" s="61"/>
      <c r="H4" s="61"/>
    </row>
    <row r="6" spans="1:12" x14ac:dyDescent="0.2">
      <c r="A6" s="3" t="s">
        <v>0</v>
      </c>
      <c r="B6" s="62"/>
      <c r="C6" s="62"/>
      <c r="D6" s="62"/>
      <c r="E6" s="62"/>
      <c r="F6" s="62"/>
      <c r="G6" s="62"/>
      <c r="H6" s="62"/>
    </row>
    <row r="8" spans="1:12" ht="18" x14ac:dyDescent="0.25">
      <c r="B8" s="3" t="s">
        <v>1</v>
      </c>
      <c r="C8" s="3" t="s">
        <v>46</v>
      </c>
      <c r="E8" s="4"/>
      <c r="F8" s="4"/>
      <c r="G8" s="4"/>
      <c r="H8" s="5"/>
      <c r="I8" s="6"/>
    </row>
    <row r="9" spans="1:12" ht="19" x14ac:dyDescent="0.2">
      <c r="A9" s="3" t="s">
        <v>49</v>
      </c>
      <c r="B9" s="41"/>
      <c r="C9" s="41"/>
      <c r="E9" s="75" t="s">
        <v>2</v>
      </c>
      <c r="F9" s="75"/>
      <c r="G9" s="75"/>
      <c r="H9" s="75"/>
    </row>
    <row r="10" spans="1:12" ht="19" x14ac:dyDescent="0.2">
      <c r="A10" s="3" t="s">
        <v>41</v>
      </c>
      <c r="B10" s="41"/>
      <c r="C10" s="7"/>
      <c r="E10" s="75"/>
      <c r="F10" s="75"/>
      <c r="G10" s="75"/>
      <c r="H10" s="75"/>
    </row>
    <row r="11" spans="1:12" x14ac:dyDescent="0.2">
      <c r="D11" s="12"/>
      <c r="E11" s="13"/>
      <c r="F11" s="13"/>
      <c r="G11" s="13"/>
      <c r="H11" s="6"/>
      <c r="I11" s="6"/>
    </row>
    <row r="12" spans="1:12" ht="18" x14ac:dyDescent="0.25">
      <c r="A12" s="10" t="s">
        <v>45</v>
      </c>
      <c r="B12" s="42"/>
      <c r="C12" s="14"/>
      <c r="D12" s="63" t="s">
        <v>54</v>
      </c>
      <c r="E12" s="64"/>
      <c r="F12" s="64"/>
      <c r="G12" s="64"/>
      <c r="H12" s="65"/>
      <c r="I12" s="6"/>
    </row>
    <row r="13" spans="1:12" x14ac:dyDescent="0.2">
      <c r="A13" s="10" t="s">
        <v>44</v>
      </c>
      <c r="B13" s="43"/>
      <c r="C13" s="14"/>
      <c r="D13" s="63" t="s">
        <v>55</v>
      </c>
      <c r="E13" s="64"/>
      <c r="F13" s="64"/>
      <c r="G13" s="64"/>
      <c r="H13" s="65"/>
    </row>
    <row r="14" spans="1:12" ht="18" x14ac:dyDescent="0.25">
      <c r="A14" s="10" t="s">
        <v>3</v>
      </c>
      <c r="B14" s="44"/>
      <c r="C14" s="14"/>
      <c r="D14" s="63" t="s">
        <v>56</v>
      </c>
      <c r="E14" s="64"/>
      <c r="F14" s="64"/>
      <c r="G14" s="64"/>
      <c r="H14" s="65"/>
      <c r="I14" s="6"/>
      <c r="L14" s="11"/>
    </row>
    <row r="15" spans="1:12" x14ac:dyDescent="0.2">
      <c r="B15" s="11"/>
      <c r="C15" s="14"/>
      <c r="D15" s="15"/>
      <c r="E15" s="16"/>
      <c r="F15" s="16"/>
      <c r="G15" s="16"/>
      <c r="H15" s="6"/>
      <c r="I15" s="6"/>
      <c r="L15" s="11"/>
    </row>
    <row r="16" spans="1:12" ht="18" x14ac:dyDescent="0.25">
      <c r="A16" s="3" t="s">
        <v>51</v>
      </c>
      <c r="B16" s="45"/>
      <c r="C16" s="14"/>
      <c r="D16" s="63" t="s">
        <v>53</v>
      </c>
      <c r="E16" s="64"/>
      <c r="F16" s="64"/>
      <c r="G16" s="64"/>
      <c r="H16" s="65"/>
      <c r="I16" s="6"/>
      <c r="L16" s="11"/>
    </row>
    <row r="17" spans="1:12" ht="20" x14ac:dyDescent="0.25">
      <c r="A17" s="3" t="s">
        <v>23</v>
      </c>
      <c r="B17" s="40">
        <v>0.1</v>
      </c>
      <c r="C17" s="14"/>
      <c r="D17" s="15"/>
      <c r="E17" s="16"/>
      <c r="F17" s="16"/>
      <c r="G17" s="16"/>
      <c r="H17" s="6"/>
      <c r="I17" s="6"/>
    </row>
    <row r="18" spans="1:12" x14ac:dyDescent="0.2">
      <c r="B18" s="17"/>
      <c r="C18" s="14"/>
      <c r="D18" s="15"/>
      <c r="E18" s="16"/>
      <c r="F18" s="16"/>
      <c r="G18" s="16"/>
      <c r="H18" s="6"/>
      <c r="I18" s="6"/>
      <c r="L18" s="11"/>
    </row>
    <row r="19" spans="1:12" x14ac:dyDescent="0.2">
      <c r="A19" s="3" t="s">
        <v>20</v>
      </c>
      <c r="B19" s="38">
        <f>SUM(Tabla134[(VTeo - Vexp)2 '[L2']])</f>
        <v>0</v>
      </c>
      <c r="C19" s="14"/>
      <c r="D19" s="63" t="s">
        <v>57</v>
      </c>
      <c r="E19" s="64"/>
      <c r="F19" s="64"/>
      <c r="G19" s="64"/>
      <c r="H19" s="65"/>
      <c r="I19" s="6"/>
      <c r="K19" s="8"/>
      <c r="L19" s="11"/>
    </row>
    <row r="20" spans="1:12" x14ac:dyDescent="0.2">
      <c r="C20" s="14"/>
      <c r="D20" s="6"/>
      <c r="E20" s="16"/>
      <c r="F20" s="16"/>
      <c r="G20" s="16"/>
      <c r="H20" s="6"/>
      <c r="I20" s="6"/>
    </row>
    <row r="21" spans="1:12" ht="35" customHeight="1" x14ac:dyDescent="0.2">
      <c r="B21" s="70" t="s">
        <v>58</v>
      </c>
      <c r="C21" s="70"/>
      <c r="D21" s="70"/>
      <c r="E21" s="70"/>
      <c r="F21" s="70"/>
      <c r="G21" s="70"/>
      <c r="K21" s="8"/>
      <c r="L21" s="18"/>
    </row>
    <row r="22" spans="1:12" x14ac:dyDescent="0.2">
      <c r="B22" s="9"/>
      <c r="C22" s="14"/>
      <c r="D22" s="6"/>
      <c r="E22" s="16"/>
      <c r="F22" s="16"/>
      <c r="G22" s="16"/>
      <c r="H22" s="6"/>
      <c r="I22" s="6"/>
      <c r="K22" s="8"/>
      <c r="L22" s="11"/>
    </row>
    <row r="23" spans="1:12" x14ac:dyDescent="0.2">
      <c r="B23" s="9"/>
      <c r="C23" s="14"/>
      <c r="D23" s="6"/>
      <c r="E23" s="16"/>
      <c r="F23" s="16"/>
      <c r="G23" s="16"/>
      <c r="H23" s="6"/>
      <c r="I23" s="6"/>
    </row>
    <row r="24" spans="1:12" x14ac:dyDescent="0.2">
      <c r="A24" s="6"/>
      <c r="B24" s="6"/>
      <c r="C24" s="6"/>
      <c r="D24" s="6"/>
      <c r="E24" s="6"/>
      <c r="F24" s="6"/>
      <c r="G24" s="6"/>
      <c r="H24" s="6"/>
      <c r="I24" s="6"/>
      <c r="K24" s="8"/>
    </row>
    <row r="25" spans="1:12" x14ac:dyDescent="0.2">
      <c r="A25" s="6"/>
      <c r="B25" s="6"/>
      <c r="C25" s="6"/>
      <c r="D25" s="6"/>
      <c r="E25" s="6"/>
      <c r="F25" s="6"/>
      <c r="G25" s="6"/>
      <c r="H25" s="6"/>
      <c r="I25" s="6"/>
      <c r="K25" s="8"/>
    </row>
    <row r="26" spans="1:12" ht="35" customHeight="1" x14ac:dyDescent="0.2">
      <c r="A26" s="6"/>
      <c r="B26" s="70" t="s">
        <v>59</v>
      </c>
      <c r="C26" s="70"/>
      <c r="D26" s="70"/>
      <c r="E26" s="70"/>
      <c r="F26" s="70"/>
      <c r="G26" s="70"/>
      <c r="K26" s="8"/>
    </row>
    <row r="27" spans="1:12" x14ac:dyDescent="0.2">
      <c r="A27" s="6"/>
      <c r="B27" s="9"/>
      <c r="C27" s="14"/>
      <c r="D27" s="6"/>
      <c r="E27" s="16"/>
      <c r="F27" s="16"/>
      <c r="G27" s="16"/>
      <c r="H27" s="6"/>
      <c r="I27" s="6"/>
      <c r="K27" s="8"/>
    </row>
    <row r="28" spans="1:12" x14ac:dyDescent="0.2">
      <c r="A28" s="6"/>
      <c r="B28" s="6"/>
      <c r="C28" s="6"/>
      <c r="D28" s="6"/>
      <c r="E28" s="6"/>
      <c r="F28" s="6"/>
      <c r="G28" s="6"/>
      <c r="H28" s="6"/>
      <c r="I28" s="6"/>
      <c r="K28" s="8"/>
    </row>
    <row r="29" spans="1:12" x14ac:dyDescent="0.2">
      <c r="A29" s="6"/>
      <c r="B29" s="6"/>
      <c r="C29" s="6"/>
      <c r="D29" s="6"/>
      <c r="E29" s="6"/>
      <c r="F29" s="6"/>
      <c r="G29" s="6"/>
      <c r="H29" s="6"/>
      <c r="I29" s="6"/>
      <c r="K29" s="8"/>
    </row>
    <row r="30" spans="1:12" x14ac:dyDescent="0.2">
      <c r="A30" s="6"/>
    </row>
    <row r="31" spans="1:12" s="25" customFormat="1" ht="27" customHeight="1" x14ac:dyDescent="0.2">
      <c r="A31" s="24"/>
      <c r="B31" s="70" t="s">
        <v>21</v>
      </c>
      <c r="C31" s="70"/>
      <c r="D31" s="70"/>
      <c r="E31" s="70"/>
      <c r="F31" s="70"/>
      <c r="G31" s="70"/>
      <c r="H31" s="26"/>
    </row>
    <row r="32" spans="1:12" x14ac:dyDescent="0.2">
      <c r="A32" s="6"/>
      <c r="B32" s="19"/>
      <c r="C32" s="19"/>
      <c r="D32" s="19"/>
      <c r="E32" s="19"/>
      <c r="H32" s="19"/>
      <c r="I32" s="19"/>
      <c r="J32" s="19"/>
    </row>
    <row r="33" spans="1:10" ht="32" customHeight="1" x14ac:dyDescent="0.2">
      <c r="A33" s="66" t="s">
        <v>11</v>
      </c>
      <c r="B33" s="66"/>
      <c r="C33" s="77" t="s">
        <v>33</v>
      </c>
      <c r="D33" s="77"/>
      <c r="E33" s="77"/>
      <c r="F33" s="47" t="s">
        <v>43</v>
      </c>
      <c r="G33" s="76" t="s">
        <v>20</v>
      </c>
      <c r="H33" s="76"/>
      <c r="I33" s="27"/>
      <c r="J33" s="27"/>
    </row>
    <row r="34" spans="1:10" ht="35" customHeight="1" x14ac:dyDescent="0.2">
      <c r="A34" s="22" t="s">
        <v>10</v>
      </c>
      <c r="B34" s="23" t="s">
        <v>4</v>
      </c>
      <c r="C34" s="23" t="s">
        <v>5</v>
      </c>
      <c r="D34" s="23" t="s">
        <v>6</v>
      </c>
      <c r="E34" s="23" t="s">
        <v>50</v>
      </c>
      <c r="F34" s="23" t="s">
        <v>42</v>
      </c>
      <c r="G34" s="57" t="s">
        <v>63</v>
      </c>
      <c r="H34" s="57" t="s">
        <v>62</v>
      </c>
    </row>
    <row r="35" spans="1:10" x14ac:dyDescent="0.2">
      <c r="A35" s="46"/>
      <c r="B35" s="46"/>
      <c r="C35" s="56">
        <f>1/(1+10^($B$9-Tabla134[[#This Row],[pH]])+10^($C$9-2*Tabla134[[#This Row],[pH]]))</f>
        <v>0.33333333333333331</v>
      </c>
      <c r="D35" s="56">
        <f>(10^($B$9-Tabla134[[#This Row],[pH]]))*Tabla134[[#This Row],[φ₀]]</f>
        <v>0.33333333333333331</v>
      </c>
      <c r="E35" s="56">
        <f>Tabla134[[#This Row],[φ₀]]*(10^($C$9-2*Tabla134[[#This Row],[pH]]))</f>
        <v>0.33333333333333331</v>
      </c>
      <c r="F35" s="20"/>
      <c r="G35" s="21"/>
      <c r="H35" s="21"/>
    </row>
    <row r="36" spans="1:10" x14ac:dyDescent="0.2">
      <c r="A36" s="46"/>
      <c r="B36" s="46"/>
      <c r="C36" s="56">
        <f>1/(1+10^($B$9-Tabla134[[#This Row],[pH]])+10^($C$9-2*Tabla134[[#This Row],[pH]]))</f>
        <v>0.33333333333333331</v>
      </c>
      <c r="D36" s="56">
        <f>(10^($B$9-Tabla134[[#This Row],[pH]]))*Tabla134[[#This Row],[φ₀]]</f>
        <v>0.33333333333333331</v>
      </c>
      <c r="E36" s="56">
        <f>Tabla134[[#This Row],[φ₀]]*(10^($C$9-2*Tabla134[[#This Row],[pH]]))</f>
        <v>0.33333333333333331</v>
      </c>
      <c r="F36" s="20"/>
      <c r="G36" s="21"/>
      <c r="H36" s="21"/>
    </row>
    <row r="37" spans="1:10" x14ac:dyDescent="0.2">
      <c r="A37" s="46"/>
      <c r="B37" s="46"/>
      <c r="C37" s="56">
        <f>1/(1+10^($B$9-Tabla134[[#This Row],[pH]])+10^($C$9-2*Tabla134[[#This Row],[pH]]))</f>
        <v>0.33333333333333331</v>
      </c>
      <c r="D37" s="56">
        <f>(10^($B$9-Tabla134[[#This Row],[pH]]))*Tabla134[[#This Row],[φ₀]]</f>
        <v>0.33333333333333331</v>
      </c>
      <c r="E37" s="56">
        <f>Tabla134[[#This Row],[φ₀]]*(10^($C$9-2*Tabla134[[#This Row],[pH]]))</f>
        <v>0.33333333333333331</v>
      </c>
      <c r="F37" s="20"/>
      <c r="G37" s="21"/>
      <c r="H37" s="21"/>
    </row>
    <row r="38" spans="1:10" x14ac:dyDescent="0.2">
      <c r="A38" s="46"/>
      <c r="B38" s="46"/>
      <c r="C38" s="56">
        <f>1/(1+10^($B$9-Tabla134[[#This Row],[pH]])+10^($C$9-2*Tabla134[[#This Row],[pH]]))</f>
        <v>0.33333333333333331</v>
      </c>
      <c r="D38" s="56">
        <f>(10^($B$9-Tabla134[[#This Row],[pH]]))*Tabla134[[#This Row],[φ₀]]</f>
        <v>0.33333333333333331</v>
      </c>
      <c r="E38" s="56">
        <f>Tabla134[[#This Row],[φ₀]]*(10^($C$9-2*Tabla134[[#This Row],[pH]]))</f>
        <v>0.33333333333333331</v>
      </c>
      <c r="F38" s="20"/>
      <c r="G38" s="21"/>
      <c r="H38" s="21"/>
    </row>
    <row r="39" spans="1:10" x14ac:dyDescent="0.2">
      <c r="A39" s="46"/>
      <c r="B39" s="46"/>
      <c r="C39" s="56">
        <f>1/(1+10^($B$9-Tabla134[[#This Row],[pH]])+10^($C$9-2*Tabla134[[#This Row],[pH]]))</f>
        <v>0.33333333333333331</v>
      </c>
      <c r="D39" s="56">
        <f>(10^($B$9-Tabla134[[#This Row],[pH]]))*Tabla134[[#This Row],[φ₀]]</f>
        <v>0.33333333333333331</v>
      </c>
      <c r="E39" s="56">
        <f>Tabla134[[#This Row],[φ₀]]*(10^($C$9-2*Tabla134[[#This Row],[pH]]))</f>
        <v>0.33333333333333331</v>
      </c>
      <c r="F39" s="20"/>
      <c r="G39" s="21"/>
      <c r="H39" s="21"/>
    </row>
    <row r="40" spans="1:10" x14ac:dyDescent="0.2">
      <c r="A40" s="46"/>
      <c r="B40" s="46"/>
      <c r="C40" s="56">
        <f>1/(1+10^($B$9-Tabla134[[#This Row],[pH]])+10^($C$9-2*Tabla134[[#This Row],[pH]]))</f>
        <v>0.33333333333333331</v>
      </c>
      <c r="D40" s="56">
        <f>(10^($B$9-Tabla134[[#This Row],[pH]]))*Tabla134[[#This Row],[φ₀]]</f>
        <v>0.33333333333333331</v>
      </c>
      <c r="E40" s="56">
        <f>Tabla134[[#This Row],[φ₀]]*(10^($C$9-2*Tabla134[[#This Row],[pH]]))</f>
        <v>0.33333333333333331</v>
      </c>
      <c r="F40" s="20"/>
      <c r="G40" s="21"/>
      <c r="H40" s="21"/>
    </row>
    <row r="41" spans="1:10" x14ac:dyDescent="0.2">
      <c r="A41" s="46"/>
      <c r="B41" s="46"/>
      <c r="C41" s="56">
        <f>1/(1+10^($B$9-Tabla134[[#This Row],[pH]])+10^($C$9-2*Tabla134[[#This Row],[pH]]))</f>
        <v>0.33333333333333331</v>
      </c>
      <c r="D41" s="56">
        <f>(10^($B$9-Tabla134[[#This Row],[pH]]))*Tabla134[[#This Row],[φ₀]]</f>
        <v>0.33333333333333331</v>
      </c>
      <c r="E41" s="56">
        <f>Tabla134[[#This Row],[φ₀]]*(10^($C$9-2*Tabla134[[#This Row],[pH]]))</f>
        <v>0.33333333333333331</v>
      </c>
      <c r="F41" s="20"/>
      <c r="G41" s="21"/>
      <c r="H41" s="21"/>
    </row>
    <row r="42" spans="1:10" x14ac:dyDescent="0.2">
      <c r="A42" s="46"/>
      <c r="B42" s="46"/>
      <c r="C42" s="56">
        <f>1/(1+10^($B$9-Tabla134[[#This Row],[pH]])+10^($C$9-2*Tabla134[[#This Row],[pH]]))</f>
        <v>0.33333333333333331</v>
      </c>
      <c r="D42" s="56">
        <f>(10^($B$9-Tabla134[[#This Row],[pH]]))*Tabla134[[#This Row],[φ₀]]</f>
        <v>0.33333333333333331</v>
      </c>
      <c r="E42" s="56">
        <f>Tabla134[[#This Row],[φ₀]]*(10^($C$9-2*Tabla134[[#This Row],[pH]]))</f>
        <v>0.33333333333333331</v>
      </c>
      <c r="F42" s="20"/>
      <c r="G42" s="21"/>
      <c r="H42" s="21"/>
    </row>
    <row r="43" spans="1:10" x14ac:dyDescent="0.2">
      <c r="A43" s="46"/>
      <c r="B43" s="46"/>
      <c r="C43" s="56">
        <f>1/(1+10^($B$9-Tabla134[[#This Row],[pH]])+10^($C$9-2*Tabla134[[#This Row],[pH]]))</f>
        <v>0.33333333333333331</v>
      </c>
      <c r="D43" s="56">
        <f>(10^($B$9-Tabla134[[#This Row],[pH]]))*Tabla134[[#This Row],[φ₀]]</f>
        <v>0.33333333333333331</v>
      </c>
      <c r="E43" s="56">
        <f>Tabla134[[#This Row],[φ₀]]*(10^($C$9-2*Tabla134[[#This Row],[pH]]))</f>
        <v>0.33333333333333331</v>
      </c>
      <c r="F43" s="20"/>
      <c r="G43" s="21"/>
      <c r="H43" s="21"/>
    </row>
    <row r="44" spans="1:10" x14ac:dyDescent="0.2">
      <c r="A44" s="46"/>
      <c r="B44" s="46"/>
      <c r="C44" s="56">
        <f>1/(1+10^($B$9-Tabla134[[#This Row],[pH]])+10^($C$9-2*Tabla134[[#This Row],[pH]]))</f>
        <v>0.33333333333333331</v>
      </c>
      <c r="D44" s="56">
        <f>(10^($B$9-Tabla134[[#This Row],[pH]]))*Tabla134[[#This Row],[φ₀]]</f>
        <v>0.33333333333333331</v>
      </c>
      <c r="E44" s="56">
        <f>Tabla134[[#This Row],[φ₀]]*(10^($C$9-2*Tabla134[[#This Row],[pH]]))</f>
        <v>0.33333333333333331</v>
      </c>
      <c r="F44" s="20"/>
      <c r="G44" s="21"/>
      <c r="H44" s="21"/>
    </row>
    <row r="45" spans="1:10" x14ac:dyDescent="0.2">
      <c r="A45" s="46"/>
      <c r="B45" s="46"/>
      <c r="C45" s="56">
        <f>1/(1+10^($B$9-Tabla134[[#This Row],[pH]])+10^($C$9-2*Tabla134[[#This Row],[pH]]))</f>
        <v>0.33333333333333331</v>
      </c>
      <c r="D45" s="56">
        <f>(10^($B$9-Tabla134[[#This Row],[pH]]))*Tabla134[[#This Row],[φ₀]]</f>
        <v>0.33333333333333331</v>
      </c>
      <c r="E45" s="56">
        <f>Tabla134[[#This Row],[φ₀]]*(10^($C$9-2*Tabla134[[#This Row],[pH]]))</f>
        <v>0.33333333333333331</v>
      </c>
      <c r="F45" s="20"/>
      <c r="G45" s="21"/>
      <c r="H45" s="21"/>
    </row>
    <row r="46" spans="1:10" x14ac:dyDescent="0.2">
      <c r="A46" s="46"/>
      <c r="B46" s="46"/>
      <c r="C46" s="56">
        <f>1/(1+10^($B$9-Tabla134[[#This Row],[pH]])+10^($C$9-2*Tabla134[[#This Row],[pH]]))</f>
        <v>0.33333333333333331</v>
      </c>
      <c r="D46" s="56">
        <f>(10^($B$9-Tabla134[[#This Row],[pH]]))*Tabla134[[#This Row],[φ₀]]</f>
        <v>0.33333333333333331</v>
      </c>
      <c r="E46" s="56">
        <f>Tabla134[[#This Row],[φ₀]]*(10^($C$9-2*Tabla134[[#This Row],[pH]]))</f>
        <v>0.33333333333333331</v>
      </c>
      <c r="F46" s="20"/>
      <c r="G46" s="21"/>
      <c r="H46" s="21"/>
    </row>
    <row r="47" spans="1:10" x14ac:dyDescent="0.2">
      <c r="A47" s="46"/>
      <c r="B47" s="46"/>
      <c r="C47" s="56">
        <f>1/(1+10^($B$9-Tabla134[[#This Row],[pH]])+10^($C$9-2*Tabla134[[#This Row],[pH]]))</f>
        <v>0.33333333333333331</v>
      </c>
      <c r="D47" s="56">
        <f>(10^($B$9-Tabla134[[#This Row],[pH]]))*Tabla134[[#This Row],[φ₀]]</f>
        <v>0.33333333333333331</v>
      </c>
      <c r="E47" s="56">
        <f>Tabla134[[#This Row],[φ₀]]*(10^($C$9-2*Tabla134[[#This Row],[pH]]))</f>
        <v>0.33333333333333331</v>
      </c>
      <c r="F47" s="20"/>
      <c r="G47" s="21"/>
      <c r="H47" s="21"/>
    </row>
    <row r="48" spans="1:10" x14ac:dyDescent="0.2">
      <c r="A48" s="46"/>
      <c r="B48" s="46"/>
      <c r="C48" s="56">
        <f>1/(1+10^($B$9-Tabla134[[#This Row],[pH]])+10^($C$9-2*Tabla134[[#This Row],[pH]]))</f>
        <v>0.33333333333333331</v>
      </c>
      <c r="D48" s="56">
        <f>(10^($B$9-Tabla134[[#This Row],[pH]]))*Tabla134[[#This Row],[φ₀]]</f>
        <v>0.33333333333333331</v>
      </c>
      <c r="E48" s="56">
        <f>Tabla134[[#This Row],[φ₀]]*(10^($C$9-2*Tabla134[[#This Row],[pH]]))</f>
        <v>0.33333333333333331</v>
      </c>
      <c r="F48" s="20"/>
      <c r="G48" s="21"/>
      <c r="H48" s="21"/>
    </row>
    <row r="49" spans="1:8" x14ac:dyDescent="0.2">
      <c r="A49" s="46"/>
      <c r="B49" s="46"/>
      <c r="C49" s="56">
        <f>1/(1+10^($B$9-Tabla134[[#This Row],[pH]])+10^($C$9-2*Tabla134[[#This Row],[pH]]))</f>
        <v>0.33333333333333331</v>
      </c>
      <c r="D49" s="56">
        <f>(10^($B$9-Tabla134[[#This Row],[pH]]))*Tabla134[[#This Row],[φ₀]]</f>
        <v>0.33333333333333331</v>
      </c>
      <c r="E49" s="56">
        <f>Tabla134[[#This Row],[φ₀]]*(10^($C$9-2*Tabla134[[#This Row],[pH]]))</f>
        <v>0.33333333333333331</v>
      </c>
      <c r="F49" s="20"/>
      <c r="G49" s="21"/>
      <c r="H49" s="21"/>
    </row>
    <row r="50" spans="1:8" x14ac:dyDescent="0.2">
      <c r="A50" s="46"/>
      <c r="B50" s="46"/>
      <c r="C50" s="56">
        <f>1/(1+10^($B$9-Tabla134[[#This Row],[pH]])+10^($C$9-2*Tabla134[[#This Row],[pH]]))</f>
        <v>0.33333333333333331</v>
      </c>
      <c r="D50" s="56">
        <f>(10^($B$9-Tabla134[[#This Row],[pH]]))*Tabla134[[#This Row],[φ₀]]</f>
        <v>0.33333333333333331</v>
      </c>
      <c r="E50" s="56">
        <f>Tabla134[[#This Row],[φ₀]]*(10^($C$9-2*Tabla134[[#This Row],[pH]]))</f>
        <v>0.33333333333333331</v>
      </c>
      <c r="F50" s="20"/>
      <c r="G50" s="21"/>
      <c r="H50" s="21"/>
    </row>
    <row r="51" spans="1:8" x14ac:dyDescent="0.2">
      <c r="A51" s="46"/>
      <c r="B51" s="46"/>
      <c r="C51" s="56">
        <f>1/(1+10^($B$9-Tabla134[[#This Row],[pH]])+10^($C$9-2*Tabla134[[#This Row],[pH]]))</f>
        <v>0.33333333333333331</v>
      </c>
      <c r="D51" s="56">
        <f>(10^($B$9-Tabla134[[#This Row],[pH]]))*Tabla134[[#This Row],[φ₀]]</f>
        <v>0.33333333333333331</v>
      </c>
      <c r="E51" s="56">
        <f>Tabla134[[#This Row],[φ₀]]*(10^($C$9-2*Tabla134[[#This Row],[pH]]))</f>
        <v>0.33333333333333331</v>
      </c>
      <c r="F51" s="20"/>
      <c r="G51" s="21"/>
      <c r="H51" s="21"/>
    </row>
    <row r="52" spans="1:8" x14ac:dyDescent="0.2">
      <c r="A52" s="46"/>
      <c r="B52" s="46"/>
      <c r="C52" s="56">
        <f>1/(1+10^($B$9-Tabla134[[#This Row],[pH]])+10^($C$9-2*Tabla134[[#This Row],[pH]]))</f>
        <v>0.33333333333333331</v>
      </c>
      <c r="D52" s="56">
        <f>(10^($B$9-Tabla134[[#This Row],[pH]]))*Tabla134[[#This Row],[φ₀]]</f>
        <v>0.33333333333333331</v>
      </c>
      <c r="E52" s="56">
        <f>Tabla134[[#This Row],[φ₀]]*(10^($C$9-2*Tabla134[[#This Row],[pH]]))</f>
        <v>0.33333333333333331</v>
      </c>
      <c r="F52" s="20"/>
      <c r="G52" s="21"/>
      <c r="H52" s="21"/>
    </row>
    <row r="53" spans="1:8" x14ac:dyDescent="0.2">
      <c r="A53" s="46"/>
      <c r="B53" s="46"/>
      <c r="C53" s="56">
        <f>1/(1+10^($B$9-Tabla134[[#This Row],[pH]])+10^($C$9-2*Tabla134[[#This Row],[pH]]))</f>
        <v>0.33333333333333331</v>
      </c>
      <c r="D53" s="56">
        <f>(10^($B$9-Tabla134[[#This Row],[pH]]))*Tabla134[[#This Row],[φ₀]]</f>
        <v>0.33333333333333331</v>
      </c>
      <c r="E53" s="56">
        <f>Tabla134[[#This Row],[φ₀]]*(10^($C$9-2*Tabla134[[#This Row],[pH]]))</f>
        <v>0.33333333333333331</v>
      </c>
      <c r="F53" s="20"/>
      <c r="G53" s="21"/>
      <c r="H53" s="21"/>
    </row>
    <row r="54" spans="1:8" x14ac:dyDescent="0.2">
      <c r="A54" s="46"/>
      <c r="B54" s="46"/>
      <c r="C54" s="56">
        <f>1/(1+10^($B$9-Tabla134[[#This Row],[pH]])+10^($C$9-2*Tabla134[[#This Row],[pH]]))</f>
        <v>0.33333333333333331</v>
      </c>
      <c r="D54" s="56">
        <f>(10^($B$9-Tabla134[[#This Row],[pH]]))*Tabla134[[#This Row],[φ₀]]</f>
        <v>0.33333333333333331</v>
      </c>
      <c r="E54" s="56">
        <f>Tabla134[[#This Row],[φ₀]]*(10^($C$9-2*Tabla134[[#This Row],[pH]]))</f>
        <v>0.33333333333333331</v>
      </c>
      <c r="F54" s="20"/>
      <c r="G54" s="21"/>
      <c r="H54" s="21"/>
    </row>
    <row r="55" spans="1:8" x14ac:dyDescent="0.2">
      <c r="A55" s="46"/>
      <c r="B55" s="46"/>
      <c r="C55" s="56">
        <f>1/(1+10^($B$9-Tabla134[[#This Row],[pH]])+10^($C$9-2*Tabla134[[#This Row],[pH]]))</f>
        <v>0.33333333333333331</v>
      </c>
      <c r="D55" s="56">
        <f>(10^($B$9-Tabla134[[#This Row],[pH]]))*Tabla134[[#This Row],[φ₀]]</f>
        <v>0.33333333333333331</v>
      </c>
      <c r="E55" s="56">
        <f>Tabla134[[#This Row],[φ₀]]*(10^($C$9-2*Tabla134[[#This Row],[pH]]))</f>
        <v>0.33333333333333331</v>
      </c>
      <c r="F55" s="20"/>
      <c r="G55" s="21"/>
      <c r="H55" s="21"/>
    </row>
    <row r="56" spans="1:8" x14ac:dyDescent="0.2">
      <c r="A56" s="46"/>
      <c r="B56" s="46"/>
      <c r="C56" s="56">
        <f>1/(1+10^($B$9-Tabla134[[#This Row],[pH]])+10^($C$9-2*Tabla134[[#This Row],[pH]]))</f>
        <v>0.33333333333333331</v>
      </c>
      <c r="D56" s="56">
        <f>(10^($B$9-Tabla134[[#This Row],[pH]]))*Tabla134[[#This Row],[φ₀]]</f>
        <v>0.33333333333333331</v>
      </c>
      <c r="E56" s="56">
        <f>Tabla134[[#This Row],[φ₀]]*(10^($C$9-2*Tabla134[[#This Row],[pH]]))</f>
        <v>0.33333333333333331</v>
      </c>
      <c r="F56" s="20"/>
      <c r="G56" s="21"/>
      <c r="H56" s="21"/>
    </row>
    <row r="57" spans="1:8" x14ac:dyDescent="0.2">
      <c r="A57" s="46"/>
      <c r="B57" s="46"/>
      <c r="C57" s="56">
        <f>1/(1+10^($B$9-Tabla134[[#This Row],[pH]])+10^($C$9-2*Tabla134[[#This Row],[pH]]))</f>
        <v>0.33333333333333331</v>
      </c>
      <c r="D57" s="56">
        <f>(10^($B$9-Tabla134[[#This Row],[pH]]))*Tabla134[[#This Row],[φ₀]]</f>
        <v>0.33333333333333331</v>
      </c>
      <c r="E57" s="56">
        <f>Tabla134[[#This Row],[φ₀]]*(10^($C$9-2*Tabla134[[#This Row],[pH]]))</f>
        <v>0.33333333333333331</v>
      </c>
      <c r="F57" s="20"/>
      <c r="G57" s="21"/>
      <c r="H57" s="21"/>
    </row>
    <row r="58" spans="1:8" x14ac:dyDescent="0.2">
      <c r="A58" s="46"/>
      <c r="B58" s="46"/>
      <c r="C58" s="56">
        <f>1/(1+10^($B$9-Tabla134[[#This Row],[pH]])+10^($C$9-2*Tabla134[[#This Row],[pH]]))</f>
        <v>0.33333333333333331</v>
      </c>
      <c r="D58" s="56">
        <f>(10^($B$9-Tabla134[[#This Row],[pH]]))*Tabla134[[#This Row],[φ₀]]</f>
        <v>0.33333333333333331</v>
      </c>
      <c r="E58" s="56">
        <f>Tabla134[[#This Row],[φ₀]]*(10^($C$9-2*Tabla134[[#This Row],[pH]]))</f>
        <v>0.33333333333333331</v>
      </c>
      <c r="F58" s="20"/>
      <c r="G58" s="21"/>
      <c r="H58" s="21"/>
    </row>
    <row r="59" spans="1:8" x14ac:dyDescent="0.2">
      <c r="A59" s="46"/>
      <c r="B59" s="46"/>
      <c r="C59" s="56">
        <f>1/(1+10^($B$9-Tabla134[[#This Row],[pH]])+10^($C$9-2*Tabla134[[#This Row],[pH]]))</f>
        <v>0.33333333333333331</v>
      </c>
      <c r="D59" s="56">
        <f>(10^($B$9-Tabla134[[#This Row],[pH]]))*Tabla134[[#This Row],[φ₀]]</f>
        <v>0.33333333333333331</v>
      </c>
      <c r="E59" s="56">
        <f>Tabla134[[#This Row],[φ₀]]*(10^($C$9-2*Tabla134[[#This Row],[pH]]))</f>
        <v>0.33333333333333331</v>
      </c>
      <c r="F59" s="20"/>
      <c r="G59" s="21"/>
      <c r="H59" s="21"/>
    </row>
    <row r="60" spans="1:8" x14ac:dyDescent="0.2">
      <c r="A60" s="46"/>
      <c r="B60" s="46"/>
      <c r="C60" s="56">
        <f>1/(1+10^($B$9-Tabla134[[#This Row],[pH]])+10^($C$9-2*Tabla134[[#This Row],[pH]]))</f>
        <v>0.33333333333333331</v>
      </c>
      <c r="D60" s="56">
        <f>(10^($B$9-Tabla134[[#This Row],[pH]]))*Tabla134[[#This Row],[φ₀]]</f>
        <v>0.33333333333333331</v>
      </c>
      <c r="E60" s="56">
        <f>Tabla134[[#This Row],[φ₀]]*(10^($C$9-2*Tabla134[[#This Row],[pH]]))</f>
        <v>0.33333333333333331</v>
      </c>
      <c r="F60" s="20"/>
      <c r="G60" s="21"/>
      <c r="H60" s="21"/>
    </row>
    <row r="61" spans="1:8" x14ac:dyDescent="0.2">
      <c r="A61" s="46"/>
      <c r="B61" s="46"/>
      <c r="C61" s="56">
        <f>1/(1+10^($B$9-Tabla134[[#This Row],[pH]])+10^($C$9-2*Tabla134[[#This Row],[pH]]))</f>
        <v>0.33333333333333331</v>
      </c>
      <c r="D61" s="56">
        <f>(10^($B$9-Tabla134[[#This Row],[pH]]))*Tabla134[[#This Row],[φ₀]]</f>
        <v>0.33333333333333331</v>
      </c>
      <c r="E61" s="56">
        <f>Tabla134[[#This Row],[φ₀]]*(10^($C$9-2*Tabla134[[#This Row],[pH]]))</f>
        <v>0.33333333333333331</v>
      </c>
      <c r="F61" s="20"/>
      <c r="G61" s="21"/>
      <c r="H61" s="21"/>
    </row>
    <row r="62" spans="1:8" x14ac:dyDescent="0.2">
      <c r="A62" s="46"/>
      <c r="B62" s="46"/>
      <c r="C62" s="56">
        <f>1/(1+10^($B$9-Tabla134[[#This Row],[pH]])+10^($C$9-2*Tabla134[[#This Row],[pH]]))</f>
        <v>0.33333333333333331</v>
      </c>
      <c r="D62" s="56">
        <f>(10^($B$9-Tabla134[[#This Row],[pH]]))*Tabla134[[#This Row],[φ₀]]</f>
        <v>0.33333333333333331</v>
      </c>
      <c r="E62" s="56">
        <f>Tabla134[[#This Row],[φ₀]]*(10^($C$9-2*Tabla134[[#This Row],[pH]]))</f>
        <v>0.33333333333333331</v>
      </c>
      <c r="F62" s="20"/>
      <c r="G62" s="21"/>
      <c r="H62" s="21"/>
    </row>
    <row r="63" spans="1:8" x14ac:dyDescent="0.2">
      <c r="A63" s="46"/>
      <c r="B63" s="46"/>
      <c r="C63" s="56">
        <f>1/(1+10^($B$9-Tabla134[[#This Row],[pH]])+10^($C$9-2*Tabla134[[#This Row],[pH]]))</f>
        <v>0.33333333333333331</v>
      </c>
      <c r="D63" s="56">
        <f>(10^($B$9-Tabla134[[#This Row],[pH]]))*Tabla134[[#This Row],[φ₀]]</f>
        <v>0.33333333333333331</v>
      </c>
      <c r="E63" s="56">
        <f>Tabla134[[#This Row],[φ₀]]*(10^($C$9-2*Tabla134[[#This Row],[pH]]))</f>
        <v>0.33333333333333331</v>
      </c>
      <c r="F63" s="20"/>
      <c r="G63" s="21"/>
      <c r="H63" s="21"/>
    </row>
    <row r="64" spans="1:8" x14ac:dyDescent="0.2">
      <c r="A64" s="46"/>
      <c r="B64" s="46"/>
      <c r="C64" s="56">
        <f>1/(1+10^($B$9-Tabla134[[#This Row],[pH]])+10^($C$9-2*Tabla134[[#This Row],[pH]]))</f>
        <v>0.33333333333333331</v>
      </c>
      <c r="D64" s="56">
        <f>(10^($B$9-Tabla134[[#This Row],[pH]]))*Tabla134[[#This Row],[φ₀]]</f>
        <v>0.33333333333333331</v>
      </c>
      <c r="E64" s="56">
        <f>Tabla134[[#This Row],[φ₀]]*(10^($C$9-2*Tabla134[[#This Row],[pH]]))</f>
        <v>0.33333333333333331</v>
      </c>
      <c r="F64" s="20"/>
      <c r="G64" s="21"/>
      <c r="H64" s="21"/>
    </row>
    <row r="65" spans="1:8" x14ac:dyDescent="0.2">
      <c r="A65" s="46"/>
      <c r="B65" s="46"/>
      <c r="C65" s="56">
        <f>1/(1+10^($B$9-Tabla134[[#This Row],[pH]])+10^($C$9-2*Tabla134[[#This Row],[pH]]))</f>
        <v>0.33333333333333331</v>
      </c>
      <c r="D65" s="56">
        <f>(10^($B$9-Tabla134[[#This Row],[pH]]))*Tabla134[[#This Row],[φ₀]]</f>
        <v>0.33333333333333331</v>
      </c>
      <c r="E65" s="56">
        <f>Tabla134[[#This Row],[φ₀]]*(10^($C$9-2*Tabla134[[#This Row],[pH]]))</f>
        <v>0.33333333333333331</v>
      </c>
      <c r="F65" s="20"/>
      <c r="G65" s="21"/>
      <c r="H65" s="21"/>
    </row>
    <row r="66" spans="1:8" x14ac:dyDescent="0.2">
      <c r="A66" s="46"/>
      <c r="B66" s="46"/>
      <c r="C66" s="56">
        <f>1/(1+10^($B$9-Tabla134[[#This Row],[pH]])+10^($C$9-2*Tabla134[[#This Row],[pH]]))</f>
        <v>0.33333333333333331</v>
      </c>
      <c r="D66" s="56">
        <f>(10^($B$9-Tabla134[[#This Row],[pH]]))*Tabla134[[#This Row],[φ₀]]</f>
        <v>0.33333333333333331</v>
      </c>
      <c r="E66" s="56">
        <f>Tabla134[[#This Row],[φ₀]]*(10^($C$9-2*Tabla134[[#This Row],[pH]]))</f>
        <v>0.33333333333333331</v>
      </c>
      <c r="F66" s="20"/>
      <c r="G66" s="21"/>
      <c r="H66" s="21"/>
    </row>
    <row r="67" spans="1:8" x14ac:dyDescent="0.2">
      <c r="A67" s="46"/>
      <c r="B67" s="46"/>
      <c r="C67" s="56">
        <f>1/(1+10^($B$9-Tabla134[[#This Row],[pH]])+10^($C$9-2*Tabla134[[#This Row],[pH]]))</f>
        <v>0.33333333333333331</v>
      </c>
      <c r="D67" s="56">
        <f>(10^($B$9-Tabla134[[#This Row],[pH]]))*Tabla134[[#This Row],[φ₀]]</f>
        <v>0.33333333333333331</v>
      </c>
      <c r="E67" s="56">
        <f>Tabla134[[#This Row],[φ₀]]*(10^($C$9-2*Tabla134[[#This Row],[pH]]))</f>
        <v>0.33333333333333331</v>
      </c>
      <c r="F67" s="20"/>
      <c r="G67" s="21"/>
      <c r="H67" s="21"/>
    </row>
    <row r="68" spans="1:8" x14ac:dyDescent="0.2">
      <c r="A68" s="46"/>
      <c r="B68" s="46"/>
      <c r="C68" s="56">
        <f>1/(1+10^($B$9-Tabla134[[#This Row],[pH]])+10^($C$9-2*Tabla134[[#This Row],[pH]]))</f>
        <v>0.33333333333333331</v>
      </c>
      <c r="D68" s="56">
        <f>(10^($B$9-Tabla134[[#This Row],[pH]]))*Tabla134[[#This Row],[φ₀]]</f>
        <v>0.33333333333333331</v>
      </c>
      <c r="E68" s="56">
        <f>Tabla134[[#This Row],[φ₀]]*(10^($C$9-2*Tabla134[[#This Row],[pH]]))</f>
        <v>0.33333333333333331</v>
      </c>
      <c r="F68" s="20"/>
      <c r="G68" s="21"/>
      <c r="H68" s="21"/>
    </row>
    <row r="69" spans="1:8" x14ac:dyDescent="0.2">
      <c r="A69" s="46"/>
      <c r="B69" s="46"/>
      <c r="C69" s="56">
        <f>1/(1+10^($B$9-Tabla134[[#This Row],[pH]])+10^($C$9-2*Tabla134[[#This Row],[pH]]))</f>
        <v>0.33333333333333331</v>
      </c>
      <c r="D69" s="56">
        <f>(10^($B$9-Tabla134[[#This Row],[pH]]))*Tabla134[[#This Row],[φ₀]]</f>
        <v>0.33333333333333331</v>
      </c>
      <c r="E69" s="56">
        <f>Tabla134[[#This Row],[φ₀]]*(10^($C$9-2*Tabla134[[#This Row],[pH]]))</f>
        <v>0.33333333333333331</v>
      </c>
      <c r="F69" s="20"/>
      <c r="G69" s="21"/>
      <c r="H69" s="21"/>
    </row>
    <row r="70" spans="1:8" x14ac:dyDescent="0.2">
      <c r="A70" s="46"/>
      <c r="B70" s="46"/>
      <c r="C70" s="56">
        <f>1/(1+10^($B$9-Tabla134[[#This Row],[pH]])+10^($C$9-2*Tabla134[[#This Row],[pH]]))</f>
        <v>0.33333333333333331</v>
      </c>
      <c r="D70" s="56">
        <f>(10^($B$9-Tabla134[[#This Row],[pH]]))*Tabla134[[#This Row],[φ₀]]</f>
        <v>0.33333333333333331</v>
      </c>
      <c r="E70" s="56">
        <f>Tabla134[[#This Row],[φ₀]]*(10^($C$9-2*Tabla134[[#This Row],[pH]]))</f>
        <v>0.33333333333333331</v>
      </c>
      <c r="F70" s="20"/>
      <c r="G70" s="21"/>
      <c r="H70" s="21"/>
    </row>
    <row r="71" spans="1:8" x14ac:dyDescent="0.2">
      <c r="A71" s="46"/>
      <c r="B71" s="46"/>
      <c r="C71" s="56">
        <f>1/(1+10^($B$9-Tabla134[[#This Row],[pH]])+10^($C$9-2*Tabla134[[#This Row],[pH]]))</f>
        <v>0.33333333333333331</v>
      </c>
      <c r="D71" s="56">
        <f>(10^($B$9-Tabla134[[#This Row],[pH]]))*Tabla134[[#This Row],[φ₀]]</f>
        <v>0.33333333333333331</v>
      </c>
      <c r="E71" s="56">
        <f>Tabla134[[#This Row],[φ₀]]*(10^($C$9-2*Tabla134[[#This Row],[pH]]))</f>
        <v>0.33333333333333331</v>
      </c>
      <c r="F71" s="20"/>
      <c r="G71" s="21"/>
      <c r="H71" s="21"/>
    </row>
    <row r="72" spans="1:8" x14ac:dyDescent="0.2">
      <c r="A72" s="46"/>
      <c r="B72" s="46"/>
      <c r="C72" s="56">
        <f>1/(1+10^($B$9-Tabla134[[#This Row],[pH]])+10^($C$9-2*Tabla134[[#This Row],[pH]]))</f>
        <v>0.33333333333333331</v>
      </c>
      <c r="D72" s="56">
        <f>(10^($B$9-Tabla134[[#This Row],[pH]]))*Tabla134[[#This Row],[φ₀]]</f>
        <v>0.33333333333333331</v>
      </c>
      <c r="E72" s="56">
        <f>Tabla134[[#This Row],[φ₀]]*(10^($C$9-2*Tabla134[[#This Row],[pH]]))</f>
        <v>0.33333333333333331</v>
      </c>
      <c r="F72" s="20"/>
      <c r="G72" s="21"/>
      <c r="H72" s="21"/>
    </row>
    <row r="73" spans="1:8" x14ac:dyDescent="0.2">
      <c r="A73" s="46"/>
      <c r="B73" s="46"/>
      <c r="C73" s="56">
        <f>1/(1+10^($B$9-Tabla134[[#This Row],[pH]])+10^($C$9-2*Tabla134[[#This Row],[pH]]))</f>
        <v>0.33333333333333331</v>
      </c>
      <c r="D73" s="56">
        <f>(10^($B$9-Tabla134[[#This Row],[pH]]))*Tabla134[[#This Row],[φ₀]]</f>
        <v>0.33333333333333331</v>
      </c>
      <c r="E73" s="56">
        <f>Tabla134[[#This Row],[φ₀]]*(10^($C$9-2*Tabla134[[#This Row],[pH]]))</f>
        <v>0.33333333333333331</v>
      </c>
      <c r="F73" s="20"/>
      <c r="G73" s="21"/>
      <c r="H73" s="21"/>
    </row>
    <row r="74" spans="1:8" x14ac:dyDescent="0.2">
      <c r="A74" s="46"/>
      <c r="B74" s="46"/>
      <c r="C74" s="56">
        <f>1/(1+10^($B$9-Tabla134[[#This Row],[pH]])+10^($C$9-2*Tabla134[[#This Row],[pH]]))</f>
        <v>0.33333333333333331</v>
      </c>
      <c r="D74" s="56">
        <f>(10^($B$9-Tabla134[[#This Row],[pH]]))*Tabla134[[#This Row],[φ₀]]</f>
        <v>0.33333333333333331</v>
      </c>
      <c r="E74" s="56">
        <f>Tabla134[[#This Row],[φ₀]]*(10^($C$9-2*Tabla134[[#This Row],[pH]]))</f>
        <v>0.33333333333333331</v>
      </c>
      <c r="F74" s="20"/>
      <c r="G74" s="21"/>
      <c r="H74" s="21"/>
    </row>
    <row r="75" spans="1:8" x14ac:dyDescent="0.2">
      <c r="A75" s="46"/>
      <c r="B75" s="46"/>
      <c r="C75" s="56">
        <f>1/(1+10^($B$9-Tabla134[[#This Row],[pH]])+10^($C$9-2*Tabla134[[#This Row],[pH]]))</f>
        <v>0.33333333333333331</v>
      </c>
      <c r="D75" s="56">
        <f>(10^($B$9-Tabla134[[#This Row],[pH]]))*Tabla134[[#This Row],[φ₀]]</f>
        <v>0.33333333333333331</v>
      </c>
      <c r="E75" s="56">
        <f>Tabla134[[#This Row],[φ₀]]*(10^($C$9-2*Tabla134[[#This Row],[pH]]))</f>
        <v>0.33333333333333331</v>
      </c>
      <c r="F75" s="20"/>
      <c r="G75" s="21"/>
      <c r="H75" s="21"/>
    </row>
    <row r="76" spans="1:8" x14ac:dyDescent="0.2">
      <c r="A76" s="46"/>
      <c r="B76" s="46"/>
      <c r="C76" s="56">
        <f>1/(1+10^($B$9-Tabla134[[#This Row],[pH]])+10^($C$9-2*Tabla134[[#This Row],[pH]]))</f>
        <v>0.33333333333333331</v>
      </c>
      <c r="D76" s="56">
        <f>(10^($B$9-Tabla134[[#This Row],[pH]]))*Tabla134[[#This Row],[φ₀]]</f>
        <v>0.33333333333333331</v>
      </c>
      <c r="E76" s="56">
        <f>Tabla134[[#This Row],[φ₀]]*(10^($C$9-2*Tabla134[[#This Row],[pH]]))</f>
        <v>0.33333333333333331</v>
      </c>
      <c r="F76" s="20"/>
      <c r="G76" s="21"/>
      <c r="H76" s="21"/>
    </row>
    <row r="77" spans="1:8" x14ac:dyDescent="0.2">
      <c r="A77" s="46"/>
      <c r="B77" s="46"/>
      <c r="C77" s="56">
        <f>1/(1+10^($B$9-Tabla134[[#This Row],[pH]])+10^($C$9-2*Tabla134[[#This Row],[pH]]))</f>
        <v>0.33333333333333331</v>
      </c>
      <c r="D77" s="56">
        <f>(10^($B$9-Tabla134[[#This Row],[pH]]))*Tabla134[[#This Row],[φ₀]]</f>
        <v>0.33333333333333331</v>
      </c>
      <c r="E77" s="56">
        <f>Tabla134[[#This Row],[φ₀]]*(10^($C$9-2*Tabla134[[#This Row],[pH]]))</f>
        <v>0.33333333333333331</v>
      </c>
      <c r="F77" s="20"/>
      <c r="G77" s="21"/>
      <c r="H77" s="21"/>
    </row>
    <row r="78" spans="1:8" x14ac:dyDescent="0.2">
      <c r="A78" s="46"/>
      <c r="B78" s="46"/>
      <c r="C78" s="56">
        <f>1/(1+10^($B$9-Tabla134[[#This Row],[pH]])+10^($C$9-2*Tabla134[[#This Row],[pH]]))</f>
        <v>0.33333333333333331</v>
      </c>
      <c r="D78" s="56">
        <f>(10^($B$9-Tabla134[[#This Row],[pH]]))*Tabla134[[#This Row],[φ₀]]</f>
        <v>0.33333333333333331</v>
      </c>
      <c r="E78" s="56">
        <f>Tabla134[[#This Row],[φ₀]]*(10^($C$9-2*Tabla134[[#This Row],[pH]]))</f>
        <v>0.33333333333333331</v>
      </c>
      <c r="F78" s="20"/>
      <c r="G78" s="21"/>
      <c r="H78" s="21"/>
    </row>
    <row r="79" spans="1:8" x14ac:dyDescent="0.2">
      <c r="A79" s="46"/>
      <c r="B79" s="46"/>
      <c r="C79" s="56">
        <f>1/(1+10^($B$9-Tabla134[[#This Row],[pH]])+10^($C$9-2*Tabla134[[#This Row],[pH]]))</f>
        <v>0.33333333333333331</v>
      </c>
      <c r="D79" s="56">
        <f>(10^($B$9-Tabla134[[#This Row],[pH]]))*Tabla134[[#This Row],[φ₀]]</f>
        <v>0.33333333333333331</v>
      </c>
      <c r="E79" s="56">
        <f>Tabla134[[#This Row],[φ₀]]*(10^($C$9-2*Tabla134[[#This Row],[pH]]))</f>
        <v>0.33333333333333331</v>
      </c>
      <c r="F79" s="20"/>
      <c r="G79" s="21"/>
      <c r="H79" s="21"/>
    </row>
    <row r="80" spans="1:8" x14ac:dyDescent="0.2">
      <c r="A80" s="46"/>
      <c r="B80" s="46"/>
      <c r="C80" s="56">
        <f>1/(1+10^($B$9-Tabla134[[#This Row],[pH]])+10^($C$9-2*Tabla134[[#This Row],[pH]]))</f>
        <v>0.33333333333333331</v>
      </c>
      <c r="D80" s="56">
        <f>(10^($B$9-Tabla134[[#This Row],[pH]]))*Tabla134[[#This Row],[φ₀]]</f>
        <v>0.33333333333333331</v>
      </c>
      <c r="E80" s="56">
        <f>Tabla134[[#This Row],[φ₀]]*(10^($C$9-2*Tabla134[[#This Row],[pH]]))</f>
        <v>0.33333333333333331</v>
      </c>
      <c r="F80" s="20"/>
      <c r="G80" s="21"/>
      <c r="H80" s="21"/>
    </row>
    <row r="81" spans="1:8" x14ac:dyDescent="0.2">
      <c r="A81" s="46"/>
      <c r="B81" s="46"/>
      <c r="C81" s="56">
        <f>1/(1+10^($B$9-Tabla134[[#This Row],[pH]])+10^($C$9-2*Tabla134[[#This Row],[pH]]))</f>
        <v>0.33333333333333331</v>
      </c>
      <c r="D81" s="56">
        <f>(10^($B$9-Tabla134[[#This Row],[pH]]))*Tabla134[[#This Row],[φ₀]]</f>
        <v>0.33333333333333331</v>
      </c>
      <c r="E81" s="56">
        <f>Tabla134[[#This Row],[φ₀]]*(10^($C$9-2*Tabla134[[#This Row],[pH]]))</f>
        <v>0.33333333333333331</v>
      </c>
      <c r="F81" s="20"/>
      <c r="G81" s="21"/>
      <c r="H81" s="21"/>
    </row>
    <row r="82" spans="1:8" x14ac:dyDescent="0.2">
      <c r="A82" s="46"/>
      <c r="B82" s="46"/>
      <c r="C82" s="56">
        <f>1/(1+10^($B$9-Tabla134[[#This Row],[pH]])+10^($C$9-2*Tabla134[[#This Row],[pH]]))</f>
        <v>0.33333333333333331</v>
      </c>
      <c r="D82" s="56">
        <f>(10^($B$9-Tabla134[[#This Row],[pH]]))*Tabla134[[#This Row],[φ₀]]</f>
        <v>0.33333333333333331</v>
      </c>
      <c r="E82" s="56">
        <f>Tabla134[[#This Row],[φ₀]]*(10^($C$9-2*Tabla134[[#This Row],[pH]]))</f>
        <v>0.33333333333333331</v>
      </c>
      <c r="F82" s="20"/>
      <c r="G82" s="21"/>
      <c r="H82" s="21"/>
    </row>
    <row r="83" spans="1:8" x14ac:dyDescent="0.2">
      <c r="A83" s="46"/>
      <c r="B83" s="46"/>
      <c r="C83" s="56">
        <f>1/(1+10^($B$9-Tabla134[[#This Row],[pH]])+10^($C$9-2*Tabla134[[#This Row],[pH]]))</f>
        <v>0.33333333333333331</v>
      </c>
      <c r="D83" s="56">
        <f>(10^($B$9-Tabla134[[#This Row],[pH]]))*Tabla134[[#This Row],[φ₀]]</f>
        <v>0.33333333333333331</v>
      </c>
      <c r="E83" s="56">
        <f>Tabla134[[#This Row],[φ₀]]*(10^($C$9-2*Tabla134[[#This Row],[pH]]))</f>
        <v>0.33333333333333331</v>
      </c>
      <c r="F83" s="20"/>
      <c r="G83" s="21"/>
      <c r="H83" s="21"/>
    </row>
    <row r="84" spans="1:8" x14ac:dyDescent="0.2">
      <c r="A84" s="46"/>
      <c r="B84" s="46"/>
      <c r="C84" s="56">
        <f>1/(1+10^($B$9-Tabla134[[#This Row],[pH]])+10^($C$9-2*Tabla134[[#This Row],[pH]]))</f>
        <v>0.33333333333333331</v>
      </c>
      <c r="D84" s="56">
        <f>(10^($B$9-Tabla134[[#This Row],[pH]]))*Tabla134[[#This Row],[φ₀]]</f>
        <v>0.33333333333333331</v>
      </c>
      <c r="E84" s="56">
        <f>Tabla134[[#This Row],[φ₀]]*(10^($C$9-2*Tabla134[[#This Row],[pH]]))</f>
        <v>0.33333333333333331</v>
      </c>
      <c r="F84" s="20"/>
      <c r="G84" s="21"/>
      <c r="H84" s="21"/>
    </row>
    <row r="85" spans="1:8" x14ac:dyDescent="0.2">
      <c r="A85" s="46"/>
      <c r="B85" s="46"/>
      <c r="C85" s="56">
        <f>1/(1+10^($B$9-Tabla134[[#This Row],[pH]])+10^($C$9-2*Tabla134[[#This Row],[pH]]))</f>
        <v>0.33333333333333331</v>
      </c>
      <c r="D85" s="56">
        <f>(10^($B$9-Tabla134[[#This Row],[pH]]))*Tabla134[[#This Row],[φ₀]]</f>
        <v>0.33333333333333331</v>
      </c>
      <c r="E85" s="56">
        <f>Tabla134[[#This Row],[φ₀]]*(10^($C$9-2*Tabla134[[#This Row],[pH]]))</f>
        <v>0.33333333333333331</v>
      </c>
      <c r="F85" s="20"/>
      <c r="G85" s="21"/>
      <c r="H85" s="21"/>
    </row>
    <row r="86" spans="1:8" x14ac:dyDescent="0.2">
      <c r="A86" s="46"/>
      <c r="B86" s="46"/>
      <c r="C86" s="56">
        <f>1/(1+10^($B$9-Tabla134[[#This Row],[pH]])+10^($C$9-2*Tabla134[[#This Row],[pH]]))</f>
        <v>0.33333333333333331</v>
      </c>
      <c r="D86" s="56">
        <f>(10^($B$9-Tabla134[[#This Row],[pH]]))*Tabla134[[#This Row],[φ₀]]</f>
        <v>0.33333333333333331</v>
      </c>
      <c r="E86" s="56">
        <f>Tabla134[[#This Row],[φ₀]]*(10^($C$9-2*Tabla134[[#This Row],[pH]]))</f>
        <v>0.33333333333333331</v>
      </c>
      <c r="F86" s="20"/>
      <c r="G86" s="21"/>
      <c r="H86" s="21"/>
    </row>
    <row r="87" spans="1:8" x14ac:dyDescent="0.2">
      <c r="A87" s="46"/>
      <c r="B87" s="46"/>
      <c r="C87" s="56">
        <f>1/(1+10^($B$9-Tabla134[[#This Row],[pH]])+10^($C$9-2*Tabla134[[#This Row],[pH]]))</f>
        <v>0.33333333333333331</v>
      </c>
      <c r="D87" s="56">
        <f>(10^($B$9-Tabla134[[#This Row],[pH]]))*Tabla134[[#This Row],[φ₀]]</f>
        <v>0.33333333333333331</v>
      </c>
      <c r="E87" s="56">
        <f>Tabla134[[#This Row],[φ₀]]*(10^($C$9-2*Tabla134[[#This Row],[pH]]))</f>
        <v>0.33333333333333331</v>
      </c>
      <c r="F87" s="20"/>
      <c r="G87" s="21"/>
      <c r="H87" s="21"/>
    </row>
    <row r="88" spans="1:8" x14ac:dyDescent="0.2">
      <c r="A88" s="46"/>
      <c r="B88" s="46"/>
      <c r="C88" s="56">
        <f>1/(1+10^($B$9-Tabla134[[#This Row],[pH]])+10^($C$9-2*Tabla134[[#This Row],[pH]]))</f>
        <v>0.33333333333333331</v>
      </c>
      <c r="D88" s="56">
        <f>(10^($B$9-Tabla134[[#This Row],[pH]]))*Tabla134[[#This Row],[φ₀]]</f>
        <v>0.33333333333333331</v>
      </c>
      <c r="E88" s="56">
        <f>Tabla134[[#This Row],[φ₀]]*(10^($C$9-2*Tabla134[[#This Row],[pH]]))</f>
        <v>0.33333333333333331</v>
      </c>
      <c r="F88" s="20"/>
      <c r="G88" s="21"/>
      <c r="H88" s="21"/>
    </row>
    <row r="89" spans="1:8" x14ac:dyDescent="0.2">
      <c r="A89" s="46"/>
      <c r="B89" s="46"/>
      <c r="C89" s="56">
        <f>1/(1+10^($B$9-Tabla134[[#This Row],[pH]])+10^($C$9-2*Tabla134[[#This Row],[pH]]))</f>
        <v>0.33333333333333331</v>
      </c>
      <c r="D89" s="56">
        <f>(10^($B$9-Tabla134[[#This Row],[pH]]))*Tabla134[[#This Row],[φ₀]]</f>
        <v>0.33333333333333331</v>
      </c>
      <c r="E89" s="56">
        <f>Tabla134[[#This Row],[φ₀]]*(10^($C$9-2*Tabla134[[#This Row],[pH]]))</f>
        <v>0.33333333333333331</v>
      </c>
      <c r="F89" s="20"/>
      <c r="G89" s="21"/>
      <c r="H89" s="21"/>
    </row>
    <row r="90" spans="1:8" x14ac:dyDescent="0.2">
      <c r="A90" s="46"/>
      <c r="B90" s="46"/>
      <c r="C90" s="56">
        <f>1/(1+10^($B$9-Tabla134[[#This Row],[pH]])+10^($C$9-2*Tabla134[[#This Row],[pH]]))</f>
        <v>0.33333333333333331</v>
      </c>
      <c r="D90" s="56">
        <f>(10^($B$9-Tabla134[[#This Row],[pH]]))*Tabla134[[#This Row],[φ₀]]</f>
        <v>0.33333333333333331</v>
      </c>
      <c r="E90" s="56">
        <f>Tabla134[[#This Row],[φ₀]]*(10^($C$9-2*Tabla134[[#This Row],[pH]]))</f>
        <v>0.33333333333333331</v>
      </c>
      <c r="F90" s="20"/>
      <c r="G90" s="21"/>
      <c r="H90" s="21"/>
    </row>
    <row r="91" spans="1:8" x14ac:dyDescent="0.2">
      <c r="A91" s="46"/>
      <c r="B91" s="46"/>
      <c r="C91" s="56">
        <f>1/(1+10^($B$9-Tabla134[[#This Row],[pH]])+10^($C$9-2*Tabla134[[#This Row],[pH]]))</f>
        <v>0.33333333333333331</v>
      </c>
      <c r="D91" s="56">
        <f>(10^($B$9-Tabla134[[#This Row],[pH]]))*Tabla134[[#This Row],[φ₀]]</f>
        <v>0.33333333333333331</v>
      </c>
      <c r="E91" s="56">
        <f>Tabla134[[#This Row],[φ₀]]*(10^($C$9-2*Tabla134[[#This Row],[pH]]))</f>
        <v>0.33333333333333331</v>
      </c>
      <c r="F91" s="20"/>
      <c r="G91" s="21"/>
      <c r="H91" s="21"/>
    </row>
    <row r="92" spans="1:8" x14ac:dyDescent="0.2">
      <c r="A92" s="46"/>
      <c r="B92" s="46"/>
      <c r="C92" s="56">
        <f>1/(1+10^($B$9-Tabla134[[#This Row],[pH]])+10^($C$9-2*Tabla134[[#This Row],[pH]]))</f>
        <v>0.33333333333333331</v>
      </c>
      <c r="D92" s="56">
        <f>(10^($B$9-Tabla134[[#This Row],[pH]]))*Tabla134[[#This Row],[φ₀]]</f>
        <v>0.33333333333333331</v>
      </c>
      <c r="E92" s="56">
        <f>Tabla134[[#This Row],[φ₀]]*(10^($C$9-2*Tabla134[[#This Row],[pH]]))</f>
        <v>0.33333333333333331</v>
      </c>
      <c r="F92" s="20"/>
      <c r="G92" s="21"/>
      <c r="H92" s="21"/>
    </row>
    <row r="93" spans="1:8" x14ac:dyDescent="0.2">
      <c r="A93" s="46"/>
      <c r="B93" s="46"/>
      <c r="C93" s="56">
        <f>1/(1+10^($B$9-Tabla134[[#This Row],[pH]])+10^($C$9-2*Tabla134[[#This Row],[pH]]))</f>
        <v>0.33333333333333331</v>
      </c>
      <c r="D93" s="56">
        <f>(10^($B$9-Tabla134[[#This Row],[pH]]))*Tabla134[[#This Row],[φ₀]]</f>
        <v>0.33333333333333331</v>
      </c>
      <c r="E93" s="56">
        <f>Tabla134[[#This Row],[φ₀]]*(10^($C$9-2*Tabla134[[#This Row],[pH]]))</f>
        <v>0.33333333333333331</v>
      </c>
      <c r="F93" s="20"/>
      <c r="G93" s="21"/>
      <c r="H93" s="21"/>
    </row>
    <row r="94" spans="1:8" x14ac:dyDescent="0.2">
      <c r="A94" s="46"/>
      <c r="B94" s="46"/>
      <c r="C94" s="56">
        <f>1/(1+10^($B$9-Tabla134[[#This Row],[pH]])+10^($C$9-2*Tabla134[[#This Row],[pH]]))</f>
        <v>0.33333333333333331</v>
      </c>
      <c r="D94" s="56">
        <f>(10^($B$9-Tabla134[[#This Row],[pH]]))*Tabla134[[#This Row],[φ₀]]</f>
        <v>0.33333333333333331</v>
      </c>
      <c r="E94" s="56">
        <f>Tabla134[[#This Row],[φ₀]]*(10^($C$9-2*Tabla134[[#This Row],[pH]]))</f>
        <v>0.33333333333333331</v>
      </c>
      <c r="F94" s="20"/>
      <c r="G94" s="21"/>
      <c r="H94" s="21"/>
    </row>
    <row r="95" spans="1:8" x14ac:dyDescent="0.2">
      <c r="A95" s="46"/>
      <c r="B95" s="46"/>
      <c r="C95" s="56">
        <f>1/(1+10^($B$9-Tabla134[[#This Row],[pH]])+10^($C$9-2*Tabla134[[#This Row],[pH]]))</f>
        <v>0.33333333333333331</v>
      </c>
      <c r="D95" s="56">
        <f>(10^($B$9-Tabla134[[#This Row],[pH]]))*Tabla134[[#This Row],[φ₀]]</f>
        <v>0.33333333333333331</v>
      </c>
      <c r="E95" s="56">
        <f>Tabla134[[#This Row],[φ₀]]*(10^($C$9-2*Tabla134[[#This Row],[pH]]))</f>
        <v>0.33333333333333331</v>
      </c>
      <c r="F95" s="20"/>
      <c r="G95" s="21"/>
      <c r="H95" s="21"/>
    </row>
    <row r="96" spans="1:8" x14ac:dyDescent="0.2">
      <c r="A96" s="46"/>
      <c r="B96" s="46"/>
      <c r="C96" s="56">
        <f>1/(1+10^($B$9-Tabla134[[#This Row],[pH]])+10^($C$9-2*Tabla134[[#This Row],[pH]]))</f>
        <v>0.33333333333333331</v>
      </c>
      <c r="D96" s="56">
        <f>(10^($B$9-Tabla134[[#This Row],[pH]]))*Tabla134[[#This Row],[φ₀]]</f>
        <v>0.33333333333333331</v>
      </c>
      <c r="E96" s="56">
        <f>Tabla134[[#This Row],[φ₀]]*(10^($C$9-2*Tabla134[[#This Row],[pH]]))</f>
        <v>0.33333333333333331</v>
      </c>
      <c r="F96" s="20"/>
      <c r="G96" s="21"/>
      <c r="H96" s="21"/>
    </row>
    <row r="97" spans="1:21" x14ac:dyDescent="0.2">
      <c r="A97" s="46"/>
      <c r="B97" s="46"/>
      <c r="C97" s="56">
        <f>1/(1+10^($B$9-Tabla134[[#This Row],[pH]])+10^($C$9-2*Tabla134[[#This Row],[pH]]))</f>
        <v>0.33333333333333331</v>
      </c>
      <c r="D97" s="56">
        <f>(10^($B$9-Tabla134[[#This Row],[pH]]))*Tabla134[[#This Row],[φ₀]]</f>
        <v>0.33333333333333331</v>
      </c>
      <c r="E97" s="56">
        <f>Tabla134[[#This Row],[φ₀]]*(10^($C$9-2*Tabla134[[#This Row],[pH]]))</f>
        <v>0.33333333333333331</v>
      </c>
      <c r="F97" s="20"/>
      <c r="G97" s="21"/>
      <c r="H97" s="21"/>
    </row>
    <row r="98" spans="1:21" x14ac:dyDescent="0.2">
      <c r="A98" s="46"/>
      <c r="B98" s="46"/>
      <c r="C98" s="56">
        <f>1/(1+10^($B$9-Tabla134[[#This Row],[pH]])+10^($C$9-2*Tabla134[[#This Row],[pH]]))</f>
        <v>0.33333333333333331</v>
      </c>
      <c r="D98" s="56">
        <f>(10^($B$9-Tabla134[[#This Row],[pH]]))*Tabla134[[#This Row],[φ₀]]</f>
        <v>0.33333333333333331</v>
      </c>
      <c r="E98" s="56">
        <f>Tabla134[[#This Row],[φ₀]]*(10^($C$9-2*Tabla134[[#This Row],[pH]]))</f>
        <v>0.33333333333333331</v>
      </c>
      <c r="F98" s="20"/>
      <c r="G98" s="21"/>
      <c r="H98" s="21"/>
    </row>
    <row r="99" spans="1:21" x14ac:dyDescent="0.2">
      <c r="A99" s="46"/>
      <c r="B99" s="46"/>
      <c r="C99" s="56">
        <f>1/(1+10^($B$9-Tabla134[[#This Row],[pH]])+10^($C$9-2*Tabla134[[#This Row],[pH]]))</f>
        <v>0.33333333333333331</v>
      </c>
      <c r="D99" s="56">
        <f>(10^($B$9-Tabla134[[#This Row],[pH]]))*Tabla134[[#This Row],[φ₀]]</f>
        <v>0.33333333333333331</v>
      </c>
      <c r="E99" s="56">
        <f>Tabla134[[#This Row],[φ₀]]*(10^($C$9-2*Tabla134[[#This Row],[pH]]))</f>
        <v>0.33333333333333331</v>
      </c>
      <c r="F99" s="20"/>
      <c r="G99" s="21"/>
      <c r="H99" s="21"/>
    </row>
    <row r="100" spans="1:21" x14ac:dyDescent="0.2">
      <c r="A100" s="46"/>
      <c r="B100" s="46"/>
      <c r="C100" s="56">
        <f>1/(1+10^($B$9-Tabla134[[#This Row],[pH]])+10^($C$9-2*Tabla134[[#This Row],[pH]]))</f>
        <v>0.33333333333333331</v>
      </c>
      <c r="D100" s="56">
        <f>(10^($B$9-Tabla134[[#This Row],[pH]]))*Tabla134[[#This Row],[φ₀]]</f>
        <v>0.33333333333333331</v>
      </c>
      <c r="E100" s="56">
        <f>Tabla134[[#This Row],[φ₀]]*(10^($C$9-2*Tabla134[[#This Row],[pH]]))</f>
        <v>0.33333333333333331</v>
      </c>
      <c r="F100" s="20"/>
      <c r="G100" s="21"/>
      <c r="H100" s="21"/>
    </row>
    <row r="101" spans="1:21" x14ac:dyDescent="0.2">
      <c r="A101" s="46"/>
      <c r="B101" s="46"/>
      <c r="C101" s="56">
        <f>1/(1+10^($B$9-Tabla134[[#This Row],[pH]])+10^($C$9-2*Tabla134[[#This Row],[pH]]))</f>
        <v>0.33333333333333331</v>
      </c>
      <c r="D101" s="56">
        <f>(10^($B$9-Tabla134[[#This Row],[pH]]))*Tabla134[[#This Row],[φ₀]]</f>
        <v>0.33333333333333331</v>
      </c>
      <c r="E101" s="56">
        <f>Tabla134[[#This Row],[φ₀]]*(10^($C$9-2*Tabla134[[#This Row],[pH]]))</f>
        <v>0.33333333333333331</v>
      </c>
      <c r="F101" s="20"/>
      <c r="G101" s="21"/>
      <c r="H101" s="21"/>
    </row>
    <row r="102" spans="1:21" x14ac:dyDescent="0.2">
      <c r="A102" s="46"/>
      <c r="B102" s="46"/>
      <c r="C102" s="56">
        <f>1/(1+10^($B$9-Tabla134[[#This Row],[pH]])+10^($C$9-2*Tabla134[[#This Row],[pH]]))</f>
        <v>0.33333333333333331</v>
      </c>
      <c r="D102" s="56">
        <f>(10^($B$9-Tabla134[[#This Row],[pH]]))*Tabla134[[#This Row],[φ₀]]</f>
        <v>0.33333333333333331</v>
      </c>
      <c r="E102" s="56">
        <f>Tabla134[[#This Row],[φ₀]]*(10^($C$9-2*Tabla134[[#This Row],[pH]]))</f>
        <v>0.33333333333333331</v>
      </c>
      <c r="F102" s="20"/>
      <c r="G102" s="21"/>
      <c r="H102" s="21"/>
    </row>
    <row r="103" spans="1:21" x14ac:dyDescent="0.2">
      <c r="A103" s="46"/>
      <c r="B103" s="46"/>
      <c r="C103" s="56">
        <f>1/(1+10^($B$9-Tabla134[[#This Row],[pH]])+10^($C$9-2*Tabla134[[#This Row],[pH]]))</f>
        <v>0.33333333333333331</v>
      </c>
      <c r="D103" s="56">
        <f>(10^($B$9-Tabla134[[#This Row],[pH]]))*Tabla134[[#This Row],[φ₀]]</f>
        <v>0.33333333333333331</v>
      </c>
      <c r="E103" s="56">
        <f>Tabla134[[#This Row],[φ₀]]*(10^($C$9-2*Tabla134[[#This Row],[pH]]))</f>
        <v>0.33333333333333331</v>
      </c>
      <c r="F103" s="20"/>
      <c r="G103" s="21"/>
      <c r="H103" s="21"/>
    </row>
    <row r="104" spans="1:21" x14ac:dyDescent="0.2">
      <c r="A104" s="46"/>
      <c r="B104" s="46"/>
      <c r="C104" s="56">
        <f>1/(1+10^($B$9-Tabla134[[#This Row],[pH]])+10^($C$9-2*Tabla134[[#This Row],[pH]]))</f>
        <v>0.33333333333333331</v>
      </c>
      <c r="D104" s="56">
        <f>(10^($B$9-Tabla134[[#This Row],[pH]]))*Tabla134[[#This Row],[φ₀]]</f>
        <v>0.33333333333333331</v>
      </c>
      <c r="E104" s="56">
        <f>Tabla134[[#This Row],[φ₀]]*(10^($C$9-2*Tabla134[[#This Row],[pH]]))</f>
        <v>0.33333333333333331</v>
      </c>
      <c r="F104" s="20"/>
      <c r="G104" s="21"/>
      <c r="H104" s="21"/>
      <c r="U104" t="s">
        <v>9</v>
      </c>
    </row>
    <row r="105" spans="1:21" x14ac:dyDescent="0.2">
      <c r="A105" s="46"/>
      <c r="B105" s="46"/>
      <c r="C105" s="56">
        <f>1/(1+10^($B$9-Tabla134[[#This Row],[pH]])+10^($C$9-2*Tabla134[[#This Row],[pH]]))</f>
        <v>0.33333333333333331</v>
      </c>
      <c r="D105" s="56">
        <f>(10^($B$9-Tabla134[[#This Row],[pH]]))*Tabla134[[#This Row],[φ₀]]</f>
        <v>0.33333333333333331</v>
      </c>
      <c r="E105" s="56">
        <f>Tabla134[[#This Row],[φ₀]]*(10^($C$9-2*Tabla134[[#This Row],[pH]]))</f>
        <v>0.33333333333333331</v>
      </c>
      <c r="F105" s="20"/>
      <c r="G105" s="21"/>
      <c r="H105" s="21"/>
    </row>
    <row r="106" spans="1:21" x14ac:dyDescent="0.2">
      <c r="A106" s="46"/>
      <c r="B106" s="46"/>
      <c r="C106" s="56">
        <f>1/(1+10^($B$9-Tabla134[[#This Row],[pH]])+10^($C$9-2*Tabla134[[#This Row],[pH]]))</f>
        <v>0.33333333333333331</v>
      </c>
      <c r="D106" s="56">
        <f>(10^($B$9-Tabla134[[#This Row],[pH]]))*Tabla134[[#This Row],[φ₀]]</f>
        <v>0.33333333333333331</v>
      </c>
      <c r="E106" s="56">
        <f>Tabla134[[#This Row],[φ₀]]*(10^($C$9-2*Tabla134[[#This Row],[pH]]))</f>
        <v>0.33333333333333331</v>
      </c>
      <c r="F106" s="20"/>
      <c r="G106" s="21"/>
      <c r="H106" s="21"/>
    </row>
    <row r="107" spans="1:21" x14ac:dyDescent="0.2">
      <c r="A107" s="46"/>
      <c r="B107" s="46"/>
      <c r="C107" s="56">
        <f>1/(1+10^($B$9-Tabla134[[#This Row],[pH]])+10^($C$9-2*Tabla134[[#This Row],[pH]]))</f>
        <v>0.33333333333333331</v>
      </c>
      <c r="D107" s="56">
        <f>(10^($B$9-Tabla134[[#This Row],[pH]]))*Tabla134[[#This Row],[φ₀]]</f>
        <v>0.33333333333333331</v>
      </c>
      <c r="E107" s="56">
        <f>Tabla134[[#This Row],[φ₀]]*(10^($C$9-2*Tabla134[[#This Row],[pH]]))</f>
        <v>0.33333333333333331</v>
      </c>
      <c r="F107" s="20"/>
      <c r="G107" s="21"/>
      <c r="H107" s="21"/>
    </row>
    <row r="108" spans="1:21" x14ac:dyDescent="0.2">
      <c r="A108" s="46"/>
      <c r="B108" s="46"/>
      <c r="C108" s="56">
        <f>1/(1+10^($B$9-Tabla134[[#This Row],[pH]])+10^($C$9-2*Tabla134[[#This Row],[pH]]))</f>
        <v>0.33333333333333331</v>
      </c>
      <c r="D108" s="56">
        <f>(10^($B$9-Tabla134[[#This Row],[pH]]))*Tabla134[[#This Row],[φ₀]]</f>
        <v>0.33333333333333331</v>
      </c>
      <c r="E108" s="56">
        <f>Tabla134[[#This Row],[φ₀]]*(10^($C$9-2*Tabla134[[#This Row],[pH]]))</f>
        <v>0.33333333333333331</v>
      </c>
      <c r="F108" s="20"/>
      <c r="G108" s="21"/>
      <c r="H108" s="21"/>
    </row>
    <row r="109" spans="1:21" x14ac:dyDescent="0.2">
      <c r="A109" s="46"/>
      <c r="B109" s="46"/>
      <c r="C109" s="56">
        <f>1/(1+10^($B$9-Tabla134[[#This Row],[pH]])+10^($C$9-2*Tabla134[[#This Row],[pH]]))</f>
        <v>0.33333333333333331</v>
      </c>
      <c r="D109" s="56">
        <f>(10^($B$9-Tabla134[[#This Row],[pH]]))*Tabla134[[#This Row],[φ₀]]</f>
        <v>0.33333333333333331</v>
      </c>
      <c r="E109" s="56">
        <f>Tabla134[[#This Row],[φ₀]]*(10^($C$9-2*Tabla134[[#This Row],[pH]]))</f>
        <v>0.33333333333333331</v>
      </c>
      <c r="F109" s="20"/>
      <c r="G109" s="21"/>
      <c r="H109" s="21"/>
    </row>
    <row r="110" spans="1:21" x14ac:dyDescent="0.2">
      <c r="A110" s="46"/>
      <c r="B110" s="46"/>
      <c r="C110" s="56">
        <f>1/(1+10^($B$9-Tabla134[[#This Row],[pH]])+10^($C$9-2*Tabla134[[#This Row],[pH]]))</f>
        <v>0.33333333333333331</v>
      </c>
      <c r="D110" s="56">
        <f>(10^($B$9-Tabla134[[#This Row],[pH]]))*Tabla134[[#This Row],[φ₀]]</f>
        <v>0.33333333333333331</v>
      </c>
      <c r="E110" s="56">
        <f>Tabla134[[#This Row],[φ₀]]*(10^($C$9-2*Tabla134[[#This Row],[pH]]))</f>
        <v>0.33333333333333331</v>
      </c>
      <c r="F110" s="20"/>
      <c r="G110" s="21"/>
      <c r="H110" s="21"/>
    </row>
    <row r="111" spans="1:21" x14ac:dyDescent="0.2">
      <c r="A111" s="46"/>
      <c r="B111" s="46"/>
      <c r="C111" s="56">
        <f>1/(1+10^($B$9-Tabla134[[#This Row],[pH]])+10^($C$9-2*Tabla134[[#This Row],[pH]]))</f>
        <v>0.33333333333333331</v>
      </c>
      <c r="D111" s="56">
        <f>(10^($B$9-Tabla134[[#This Row],[pH]]))*Tabla134[[#This Row],[φ₀]]</f>
        <v>0.33333333333333331</v>
      </c>
      <c r="E111" s="56">
        <f>Tabla134[[#This Row],[φ₀]]*(10^($C$9-2*Tabla134[[#This Row],[pH]]))</f>
        <v>0.33333333333333331</v>
      </c>
      <c r="F111" s="20"/>
      <c r="G111" s="21"/>
      <c r="H111" s="21"/>
    </row>
    <row r="112" spans="1:21" x14ac:dyDescent="0.2">
      <c r="A112" s="46"/>
      <c r="B112" s="46"/>
      <c r="C112" s="56">
        <f>1/(1+10^($B$9-Tabla134[[#This Row],[pH]])+10^($C$9-2*Tabla134[[#This Row],[pH]]))</f>
        <v>0.33333333333333331</v>
      </c>
      <c r="D112" s="56">
        <f>(10^($B$9-Tabla134[[#This Row],[pH]]))*Tabla134[[#This Row],[φ₀]]</f>
        <v>0.33333333333333331</v>
      </c>
      <c r="E112" s="56">
        <f>Tabla134[[#This Row],[φ₀]]*(10^($C$9-2*Tabla134[[#This Row],[pH]]))</f>
        <v>0.33333333333333331</v>
      </c>
      <c r="F112" s="20"/>
      <c r="G112" s="21"/>
      <c r="H112" s="21"/>
    </row>
    <row r="113" spans="1:8" x14ac:dyDescent="0.2">
      <c r="A113" s="46"/>
      <c r="B113" s="46"/>
      <c r="C113" s="56">
        <f>1/(1+10^($B$9-Tabla134[[#This Row],[pH]])+10^($C$9-2*Tabla134[[#This Row],[pH]]))</f>
        <v>0.33333333333333331</v>
      </c>
      <c r="D113" s="56">
        <f>(10^($B$9-Tabla134[[#This Row],[pH]]))*Tabla134[[#This Row],[φ₀]]</f>
        <v>0.33333333333333331</v>
      </c>
      <c r="E113" s="56">
        <f>Tabla134[[#This Row],[φ₀]]*(10^($C$9-2*Tabla134[[#This Row],[pH]]))</f>
        <v>0.33333333333333331</v>
      </c>
      <c r="F113" s="20"/>
      <c r="G113" s="21"/>
      <c r="H113" s="21"/>
    </row>
    <row r="114" spans="1:8" x14ac:dyDescent="0.2">
      <c r="A114" s="46"/>
      <c r="B114" s="46"/>
      <c r="C114" s="56">
        <f>1/(1+10^($B$9-Tabla134[[#This Row],[pH]])+10^($C$9-2*Tabla134[[#This Row],[pH]]))</f>
        <v>0.33333333333333331</v>
      </c>
      <c r="D114" s="56">
        <f>(10^($B$9-Tabla134[[#This Row],[pH]]))*Tabla134[[#This Row],[φ₀]]</f>
        <v>0.33333333333333331</v>
      </c>
      <c r="E114" s="56">
        <f>Tabla134[[#This Row],[φ₀]]*(10^($C$9-2*Tabla134[[#This Row],[pH]]))</f>
        <v>0.33333333333333331</v>
      </c>
      <c r="F114" s="20"/>
      <c r="G114" s="21"/>
      <c r="H114" s="21"/>
    </row>
    <row r="115" spans="1:8" x14ac:dyDescent="0.2">
      <c r="A115" s="46"/>
      <c r="B115" s="46"/>
      <c r="C115" s="56">
        <f>1/(1+10^($B$9-Tabla134[[#This Row],[pH]])+10^($C$9-2*Tabla134[[#This Row],[pH]]))</f>
        <v>0.33333333333333331</v>
      </c>
      <c r="D115" s="56">
        <f>(10^($B$9-Tabla134[[#This Row],[pH]]))*Tabla134[[#This Row],[φ₀]]</f>
        <v>0.33333333333333331</v>
      </c>
      <c r="E115" s="56">
        <f>Tabla134[[#This Row],[φ₀]]*(10^($C$9-2*Tabla134[[#This Row],[pH]]))</f>
        <v>0.33333333333333331</v>
      </c>
      <c r="F115" s="20"/>
      <c r="G115" s="21"/>
      <c r="H115" s="21"/>
    </row>
    <row r="116" spans="1:8" x14ac:dyDescent="0.2">
      <c r="A116" s="46"/>
      <c r="B116" s="46"/>
      <c r="C116" s="56">
        <f>1/(1+10^($B$9-Tabla134[[#This Row],[pH]])+10^($C$9-2*Tabla134[[#This Row],[pH]]))</f>
        <v>0.33333333333333331</v>
      </c>
      <c r="D116" s="56">
        <f>(10^($B$9-Tabla134[[#This Row],[pH]]))*Tabla134[[#This Row],[φ₀]]</f>
        <v>0.33333333333333331</v>
      </c>
      <c r="E116" s="56">
        <f>Tabla134[[#This Row],[φ₀]]*(10^($C$9-2*Tabla134[[#This Row],[pH]]))</f>
        <v>0.33333333333333331</v>
      </c>
      <c r="F116" s="20"/>
      <c r="G116" s="21"/>
      <c r="H116" s="21"/>
    </row>
    <row r="117" spans="1:8" x14ac:dyDescent="0.2">
      <c r="A117" s="46"/>
      <c r="B117" s="46"/>
      <c r="C117" s="56">
        <f>1/(1+10^($B$9-Tabla134[[#This Row],[pH]])+10^($C$9-2*Tabla134[[#This Row],[pH]]))</f>
        <v>0.33333333333333331</v>
      </c>
      <c r="D117" s="56">
        <f>(10^($B$9-Tabla134[[#This Row],[pH]]))*Tabla134[[#This Row],[φ₀]]</f>
        <v>0.33333333333333331</v>
      </c>
      <c r="E117" s="56">
        <f>Tabla134[[#This Row],[φ₀]]*(10^($C$9-2*Tabla134[[#This Row],[pH]]))</f>
        <v>0.33333333333333331</v>
      </c>
      <c r="F117" s="20"/>
      <c r="G117" s="21"/>
      <c r="H117" s="21"/>
    </row>
    <row r="118" spans="1:8" x14ac:dyDescent="0.2">
      <c r="A118" s="46"/>
      <c r="B118" s="46"/>
      <c r="C118" s="56">
        <f>1/(1+10^($B$9-Tabla134[[#This Row],[pH]])+10^($C$9-2*Tabla134[[#This Row],[pH]]))</f>
        <v>0.33333333333333331</v>
      </c>
      <c r="D118" s="56">
        <f>(10^($B$9-Tabla134[[#This Row],[pH]]))*Tabla134[[#This Row],[φ₀]]</f>
        <v>0.33333333333333331</v>
      </c>
      <c r="E118" s="56">
        <f>Tabla134[[#This Row],[φ₀]]*(10^($C$9-2*Tabla134[[#This Row],[pH]]))</f>
        <v>0.33333333333333331</v>
      </c>
      <c r="F118" s="20"/>
      <c r="G118" s="21"/>
      <c r="H118" s="21"/>
    </row>
    <row r="119" spans="1:8" x14ac:dyDescent="0.2">
      <c r="A119" s="46"/>
      <c r="B119" s="46"/>
      <c r="C119" s="56">
        <f>1/(1+10^($B$9-Tabla134[[#This Row],[pH]])+10^($C$9-2*Tabla134[[#This Row],[pH]]))</f>
        <v>0.33333333333333331</v>
      </c>
      <c r="D119" s="56">
        <f>(10^($B$9-Tabla134[[#This Row],[pH]]))*Tabla134[[#This Row],[φ₀]]</f>
        <v>0.33333333333333331</v>
      </c>
      <c r="E119" s="56">
        <f>Tabla134[[#This Row],[φ₀]]*(10^($C$9-2*Tabla134[[#This Row],[pH]]))</f>
        <v>0.33333333333333331</v>
      </c>
      <c r="F119" s="20"/>
      <c r="G119" s="21"/>
      <c r="H119" s="21"/>
    </row>
    <row r="120" spans="1:8" x14ac:dyDescent="0.2">
      <c r="A120" s="46"/>
      <c r="B120" s="46"/>
      <c r="C120" s="56">
        <f>1/(1+10^($B$9-Tabla134[[#This Row],[pH]])+10^($C$9-2*Tabla134[[#This Row],[pH]]))</f>
        <v>0.33333333333333331</v>
      </c>
      <c r="D120" s="56">
        <f>(10^($B$9-Tabla134[[#This Row],[pH]]))*Tabla134[[#This Row],[φ₀]]</f>
        <v>0.33333333333333331</v>
      </c>
      <c r="E120" s="56">
        <f>Tabla134[[#This Row],[φ₀]]*(10^($C$9-2*Tabla134[[#This Row],[pH]]))</f>
        <v>0.33333333333333331</v>
      </c>
      <c r="F120" s="20"/>
      <c r="G120" s="21"/>
      <c r="H120" s="21"/>
    </row>
    <row r="121" spans="1:8" x14ac:dyDescent="0.2">
      <c r="A121" s="46"/>
      <c r="B121" s="46"/>
      <c r="C121" s="56">
        <f>1/(1+10^($B$9-Tabla134[[#This Row],[pH]])+10^($C$9-2*Tabla134[[#This Row],[pH]]))</f>
        <v>0.33333333333333331</v>
      </c>
      <c r="D121" s="56">
        <f>(10^($B$9-Tabla134[[#This Row],[pH]]))*Tabla134[[#This Row],[φ₀]]</f>
        <v>0.33333333333333331</v>
      </c>
      <c r="E121" s="56">
        <f>Tabla134[[#This Row],[φ₀]]*(10^($C$9-2*Tabla134[[#This Row],[pH]]))</f>
        <v>0.33333333333333331</v>
      </c>
      <c r="F121" s="20"/>
      <c r="G121" s="21"/>
      <c r="H121" s="21"/>
    </row>
    <row r="122" spans="1:8" x14ac:dyDescent="0.2">
      <c r="A122" s="46"/>
      <c r="B122" s="46"/>
      <c r="C122" s="56">
        <f>1/(1+10^($B$9-Tabla134[[#This Row],[pH]])+10^($C$9-2*Tabla134[[#This Row],[pH]]))</f>
        <v>0.33333333333333331</v>
      </c>
      <c r="D122" s="56">
        <f>(10^($B$9-Tabla134[[#This Row],[pH]]))*Tabla134[[#This Row],[φ₀]]</f>
        <v>0.33333333333333331</v>
      </c>
      <c r="E122" s="56">
        <f>Tabla134[[#This Row],[φ₀]]*(10^($C$9-2*Tabla134[[#This Row],[pH]]))</f>
        <v>0.33333333333333331</v>
      </c>
      <c r="F122" s="20"/>
      <c r="G122" s="21"/>
      <c r="H122" s="21"/>
    </row>
    <row r="123" spans="1:8" x14ac:dyDescent="0.2">
      <c r="A123" s="46"/>
      <c r="B123" s="46"/>
      <c r="C123" s="56">
        <f>1/(1+10^($B$9-Tabla134[[#This Row],[pH]])+10^($C$9-2*Tabla134[[#This Row],[pH]]))</f>
        <v>0.33333333333333331</v>
      </c>
      <c r="D123" s="56">
        <f>(10^($B$9-Tabla134[[#This Row],[pH]]))*Tabla134[[#This Row],[φ₀]]</f>
        <v>0.33333333333333331</v>
      </c>
      <c r="E123" s="56">
        <f>Tabla134[[#This Row],[φ₀]]*(10^($C$9-2*Tabla134[[#This Row],[pH]]))</f>
        <v>0.33333333333333331</v>
      </c>
      <c r="F123" s="20"/>
      <c r="G123" s="21"/>
      <c r="H123" s="21"/>
    </row>
    <row r="124" spans="1:8" x14ac:dyDescent="0.2">
      <c r="A124" s="46"/>
      <c r="B124" s="46"/>
      <c r="C124" s="56">
        <f>1/(1+10^($B$9-Tabla134[[#This Row],[pH]])+10^($C$9-2*Tabla134[[#This Row],[pH]]))</f>
        <v>0.33333333333333331</v>
      </c>
      <c r="D124" s="56">
        <f>(10^($B$9-Tabla134[[#This Row],[pH]]))*Tabla134[[#This Row],[φ₀]]</f>
        <v>0.33333333333333331</v>
      </c>
      <c r="E124" s="56">
        <f>Tabla134[[#This Row],[φ₀]]*(10^($C$9-2*Tabla134[[#This Row],[pH]]))</f>
        <v>0.33333333333333331</v>
      </c>
      <c r="F124" s="20"/>
      <c r="G124" s="21"/>
      <c r="H124" s="21"/>
    </row>
    <row r="125" spans="1:8" x14ac:dyDescent="0.2">
      <c r="A125" s="46"/>
      <c r="B125" s="46"/>
      <c r="C125" s="56">
        <f>1/(1+10^($B$9-Tabla134[[#This Row],[pH]])+10^($C$9-2*Tabla134[[#This Row],[pH]]))</f>
        <v>0.33333333333333331</v>
      </c>
      <c r="D125" s="56">
        <f>(10^($B$9-Tabla134[[#This Row],[pH]]))*Tabla134[[#This Row],[φ₀]]</f>
        <v>0.33333333333333331</v>
      </c>
      <c r="E125" s="56">
        <f>Tabla134[[#This Row],[φ₀]]*(10^($C$9-2*Tabla134[[#This Row],[pH]]))</f>
        <v>0.33333333333333331</v>
      </c>
      <c r="F125" s="20"/>
      <c r="G125" s="21"/>
      <c r="H125" s="21"/>
    </row>
    <row r="126" spans="1:8" x14ac:dyDescent="0.2">
      <c r="A126" s="46"/>
      <c r="B126" s="46"/>
      <c r="C126" s="56">
        <f>1/(1+10^($B$9-Tabla134[[#This Row],[pH]])+10^($C$9-2*Tabla134[[#This Row],[pH]]))</f>
        <v>0.33333333333333331</v>
      </c>
      <c r="D126" s="56">
        <f>(10^($B$9-Tabla134[[#This Row],[pH]]))*Tabla134[[#This Row],[φ₀]]</f>
        <v>0.33333333333333331</v>
      </c>
      <c r="E126" s="56">
        <f>Tabla134[[#This Row],[φ₀]]*(10^($C$9-2*Tabla134[[#This Row],[pH]]))</f>
        <v>0.33333333333333331</v>
      </c>
      <c r="F126" s="20"/>
      <c r="G126" s="21"/>
      <c r="H126" s="21"/>
    </row>
    <row r="127" spans="1:8" x14ac:dyDescent="0.2">
      <c r="A127" s="46"/>
      <c r="B127" s="46"/>
      <c r="C127" s="56">
        <f>1/(1+10^($B$9-Tabla134[[#This Row],[pH]])+10^($C$9-2*Tabla134[[#This Row],[pH]]))</f>
        <v>0.33333333333333331</v>
      </c>
      <c r="D127" s="56">
        <f>(10^($B$9-Tabla134[[#This Row],[pH]]))*Tabla134[[#This Row],[φ₀]]</f>
        <v>0.33333333333333331</v>
      </c>
      <c r="E127" s="56">
        <f>Tabla134[[#This Row],[φ₀]]*(10^($C$9-2*Tabla134[[#This Row],[pH]]))</f>
        <v>0.33333333333333331</v>
      </c>
      <c r="F127" s="20"/>
      <c r="G127" s="21"/>
      <c r="H127" s="21"/>
    </row>
    <row r="128" spans="1:8" x14ac:dyDescent="0.2">
      <c r="A128" s="46"/>
      <c r="B128" s="46"/>
      <c r="C128" s="56">
        <f>1/(1+10^($B$9-Tabla134[[#This Row],[pH]])+10^($C$9-2*Tabla134[[#This Row],[pH]]))</f>
        <v>0.33333333333333331</v>
      </c>
      <c r="D128" s="56">
        <f>(10^($B$9-Tabla134[[#This Row],[pH]]))*Tabla134[[#This Row],[φ₀]]</f>
        <v>0.33333333333333331</v>
      </c>
      <c r="E128" s="56">
        <f>Tabla134[[#This Row],[φ₀]]*(10^($C$9-2*Tabla134[[#This Row],[pH]]))</f>
        <v>0.33333333333333331</v>
      </c>
      <c r="F128" s="20"/>
      <c r="G128" s="21"/>
      <c r="H128" s="21"/>
    </row>
    <row r="129" spans="1:8" x14ac:dyDescent="0.2">
      <c r="A129" s="46"/>
      <c r="B129" s="46"/>
      <c r="C129" s="56">
        <f>1/(1+10^($B$9-Tabla134[[#This Row],[pH]])+10^($C$9-2*Tabla134[[#This Row],[pH]]))</f>
        <v>0.33333333333333331</v>
      </c>
      <c r="D129" s="56">
        <f>(10^($B$9-Tabla134[[#This Row],[pH]]))*Tabla134[[#This Row],[φ₀]]</f>
        <v>0.33333333333333331</v>
      </c>
      <c r="E129" s="56">
        <f>Tabla134[[#This Row],[φ₀]]*(10^($C$9-2*Tabla134[[#This Row],[pH]]))</f>
        <v>0.33333333333333331</v>
      </c>
      <c r="F129" s="20"/>
      <c r="G129" s="21"/>
      <c r="H129" s="21"/>
    </row>
    <row r="130" spans="1:8" x14ac:dyDescent="0.2">
      <c r="A130" s="46"/>
      <c r="B130" s="46"/>
      <c r="C130" s="56">
        <f>1/(1+10^($B$9-Tabla134[[#This Row],[pH]])+10^($C$9-2*Tabla134[[#This Row],[pH]]))</f>
        <v>0.33333333333333331</v>
      </c>
      <c r="D130" s="56">
        <f>(10^($B$9-Tabla134[[#This Row],[pH]]))*Tabla134[[#This Row],[φ₀]]</f>
        <v>0.33333333333333331</v>
      </c>
      <c r="E130" s="56">
        <f>Tabla134[[#This Row],[φ₀]]*(10^($C$9-2*Tabla134[[#This Row],[pH]]))</f>
        <v>0.33333333333333331</v>
      </c>
      <c r="F130" s="20"/>
      <c r="G130" s="21"/>
      <c r="H130" s="21"/>
    </row>
    <row r="131" spans="1:8" x14ac:dyDescent="0.2">
      <c r="A131" s="46"/>
      <c r="B131" s="46"/>
      <c r="C131" s="56">
        <f>1/(1+10^($B$9-Tabla134[[#This Row],[pH]])+10^($C$9-2*Tabla134[[#This Row],[pH]]))</f>
        <v>0.33333333333333331</v>
      </c>
      <c r="D131" s="56">
        <f>(10^($B$9-Tabla134[[#This Row],[pH]]))*Tabla134[[#This Row],[φ₀]]</f>
        <v>0.33333333333333331</v>
      </c>
      <c r="E131" s="56">
        <f>Tabla134[[#This Row],[φ₀]]*(10^($C$9-2*Tabla134[[#This Row],[pH]]))</f>
        <v>0.33333333333333331</v>
      </c>
      <c r="F131" s="20"/>
      <c r="G131" s="21"/>
      <c r="H131" s="21"/>
    </row>
    <row r="132" spans="1:8" x14ac:dyDescent="0.2">
      <c r="A132" s="46"/>
      <c r="B132" s="46"/>
      <c r="C132" s="56">
        <f>1/(1+10^($B$9-Tabla134[[#This Row],[pH]])+10^($C$9-2*Tabla134[[#This Row],[pH]]))</f>
        <v>0.33333333333333331</v>
      </c>
      <c r="D132" s="56">
        <f>(10^($B$9-Tabla134[[#This Row],[pH]]))*Tabla134[[#This Row],[φ₀]]</f>
        <v>0.33333333333333331</v>
      </c>
      <c r="E132" s="56">
        <f>Tabla134[[#This Row],[φ₀]]*(10^($C$9-2*Tabla134[[#This Row],[pH]]))</f>
        <v>0.33333333333333331</v>
      </c>
      <c r="F132" s="20"/>
      <c r="G132" s="21"/>
      <c r="H132" s="21"/>
    </row>
    <row r="133" spans="1:8" x14ac:dyDescent="0.2">
      <c r="A133" s="46"/>
      <c r="B133" s="46"/>
      <c r="C133" s="56">
        <f>1/(1+10^($B$9-Tabla134[[#This Row],[pH]])+10^($C$9-2*Tabla134[[#This Row],[pH]]))</f>
        <v>0.33333333333333331</v>
      </c>
      <c r="D133" s="56">
        <f>(10^($B$9-Tabla134[[#This Row],[pH]]))*Tabla134[[#This Row],[φ₀]]</f>
        <v>0.33333333333333331</v>
      </c>
      <c r="E133" s="56">
        <f>Tabla134[[#This Row],[φ₀]]*(10^($C$9-2*Tabla134[[#This Row],[pH]]))</f>
        <v>0.33333333333333331</v>
      </c>
      <c r="F133" s="20"/>
      <c r="G133" s="21"/>
      <c r="H133" s="21"/>
    </row>
    <row r="134" spans="1:8" x14ac:dyDescent="0.2">
      <c r="A134" s="46"/>
      <c r="B134" s="46"/>
      <c r="C134" s="56">
        <f>1/(1+10^($B$9-Tabla134[[#This Row],[pH]])+10^($C$9-2*Tabla134[[#This Row],[pH]]))</f>
        <v>0.33333333333333331</v>
      </c>
      <c r="D134" s="56">
        <f>(10^($B$9-Tabla134[[#This Row],[pH]]))*Tabla134[[#This Row],[φ₀]]</f>
        <v>0.33333333333333331</v>
      </c>
      <c r="E134" s="56">
        <f>Tabla134[[#This Row],[φ₀]]*(10^($C$9-2*Tabla134[[#This Row],[pH]]))</f>
        <v>0.33333333333333331</v>
      </c>
      <c r="F134" s="20"/>
      <c r="G134" s="21"/>
      <c r="H134" s="21"/>
    </row>
    <row r="135" spans="1:8" x14ac:dyDescent="0.2">
      <c r="A135" s="46"/>
      <c r="B135" s="46"/>
      <c r="C135" s="56">
        <f>1/(1+10^($B$9-Tabla134[[#This Row],[pH]])+10^($C$9-2*Tabla134[[#This Row],[pH]]))</f>
        <v>0.33333333333333331</v>
      </c>
      <c r="D135" s="56">
        <f>(10^($B$9-Tabla134[[#This Row],[pH]]))*Tabla134[[#This Row],[φ₀]]</f>
        <v>0.33333333333333331</v>
      </c>
      <c r="E135" s="56">
        <f>Tabla134[[#This Row],[φ₀]]*(10^($C$9-2*Tabla134[[#This Row],[pH]]))</f>
        <v>0.33333333333333331</v>
      </c>
      <c r="F135" s="20"/>
      <c r="G135" s="21"/>
      <c r="H135" s="21"/>
    </row>
    <row r="136" spans="1:8" x14ac:dyDescent="0.2">
      <c r="A136" s="46"/>
      <c r="B136" s="46"/>
      <c r="C136" s="56">
        <f>1/(1+10^($B$9-Tabla134[[#This Row],[pH]])+10^($C$9-2*Tabla134[[#This Row],[pH]]))</f>
        <v>0.33333333333333331</v>
      </c>
      <c r="D136" s="56">
        <f>(10^($B$9-Tabla134[[#This Row],[pH]]))*Tabla134[[#This Row],[φ₀]]</f>
        <v>0.33333333333333331</v>
      </c>
      <c r="E136" s="56">
        <f>Tabla134[[#This Row],[φ₀]]*(10^($C$9-2*Tabla134[[#This Row],[pH]]))</f>
        <v>0.33333333333333331</v>
      </c>
      <c r="F136" s="20"/>
      <c r="G136" s="21"/>
      <c r="H136" s="21"/>
    </row>
    <row r="137" spans="1:8" x14ac:dyDescent="0.2">
      <c r="A137" s="46"/>
      <c r="B137" s="46"/>
      <c r="C137" s="56">
        <f>1/(1+10^($B$9-Tabla134[[#This Row],[pH]])+10^($C$9-2*Tabla134[[#This Row],[pH]]))</f>
        <v>0.33333333333333331</v>
      </c>
      <c r="D137" s="56">
        <f>(10^($B$9-Tabla134[[#This Row],[pH]]))*Tabla134[[#This Row],[φ₀]]</f>
        <v>0.33333333333333331</v>
      </c>
      <c r="E137" s="56">
        <f>Tabla134[[#This Row],[φ₀]]*(10^($C$9-2*Tabla134[[#This Row],[pH]]))</f>
        <v>0.33333333333333331</v>
      </c>
      <c r="F137" s="20"/>
      <c r="G137" s="21"/>
      <c r="H137" s="21"/>
    </row>
    <row r="138" spans="1:8" x14ac:dyDescent="0.2">
      <c r="A138" s="46"/>
      <c r="B138" s="46"/>
      <c r="C138" s="56">
        <f>1/(1+10^($B$9-Tabla134[[#This Row],[pH]])+10^($C$9-2*Tabla134[[#This Row],[pH]]))</f>
        <v>0.33333333333333331</v>
      </c>
      <c r="D138" s="56">
        <f>(10^($B$9-Tabla134[[#This Row],[pH]]))*Tabla134[[#This Row],[φ₀]]</f>
        <v>0.33333333333333331</v>
      </c>
      <c r="E138" s="56">
        <f>Tabla134[[#This Row],[φ₀]]*(10^($C$9-2*Tabla134[[#This Row],[pH]]))</f>
        <v>0.33333333333333331</v>
      </c>
      <c r="F138" s="20"/>
      <c r="G138" s="21"/>
      <c r="H138" s="21"/>
    </row>
    <row r="139" spans="1:8" x14ac:dyDescent="0.2">
      <c r="A139" s="46"/>
      <c r="B139" s="46"/>
      <c r="C139" s="56">
        <f>1/(1+10^($B$9-Tabla134[[#This Row],[pH]])+10^($C$9-2*Tabla134[[#This Row],[pH]]))</f>
        <v>0.33333333333333331</v>
      </c>
      <c r="D139" s="56">
        <f>(10^($B$9-Tabla134[[#This Row],[pH]]))*Tabla134[[#This Row],[φ₀]]</f>
        <v>0.33333333333333331</v>
      </c>
      <c r="E139" s="56">
        <f>Tabla134[[#This Row],[φ₀]]*(10^($C$9-2*Tabla134[[#This Row],[pH]]))</f>
        <v>0.33333333333333331</v>
      </c>
      <c r="F139" s="20"/>
      <c r="G139" s="21"/>
      <c r="H139" s="21"/>
    </row>
    <row r="140" spans="1:8" x14ac:dyDescent="0.2">
      <c r="A140" s="46"/>
      <c r="B140" s="46"/>
      <c r="C140" s="56">
        <f>1/(1+10^($B$9-Tabla134[[#This Row],[pH]])+10^($C$9-2*Tabla134[[#This Row],[pH]]))</f>
        <v>0.33333333333333331</v>
      </c>
      <c r="D140" s="56">
        <f>(10^($B$9-Tabla134[[#This Row],[pH]]))*Tabla134[[#This Row],[φ₀]]</f>
        <v>0.33333333333333331</v>
      </c>
      <c r="E140" s="56">
        <f>Tabla134[[#This Row],[φ₀]]*(10^($C$9-2*Tabla134[[#This Row],[pH]]))</f>
        <v>0.33333333333333331</v>
      </c>
      <c r="F140" s="20"/>
      <c r="G140" s="21"/>
      <c r="H140" s="21"/>
    </row>
    <row r="141" spans="1:8" x14ac:dyDescent="0.2">
      <c r="A141" s="46"/>
      <c r="B141" s="46"/>
      <c r="C141" s="56">
        <f>1/(1+10^($B$9-Tabla134[[#This Row],[pH]])+10^($C$9-2*Tabla134[[#This Row],[pH]]))</f>
        <v>0.33333333333333331</v>
      </c>
      <c r="D141" s="56">
        <f>(10^($B$9-Tabla134[[#This Row],[pH]]))*Tabla134[[#This Row],[φ₀]]</f>
        <v>0.33333333333333331</v>
      </c>
      <c r="E141" s="56">
        <f>Tabla134[[#This Row],[φ₀]]*(10^($C$9-2*Tabla134[[#This Row],[pH]]))</f>
        <v>0.33333333333333331</v>
      </c>
      <c r="F141" s="20"/>
      <c r="G141" s="21"/>
      <c r="H141" s="21"/>
    </row>
    <row r="142" spans="1:8" x14ac:dyDescent="0.2">
      <c r="A142" s="46"/>
      <c r="B142" s="46"/>
      <c r="C142" s="56">
        <f>1/(1+10^($B$9-Tabla134[[#This Row],[pH]])+10^($C$9-2*Tabla134[[#This Row],[pH]]))</f>
        <v>0.33333333333333331</v>
      </c>
      <c r="D142" s="56">
        <f>(10^($B$9-Tabla134[[#This Row],[pH]]))*Tabla134[[#This Row],[φ₀]]</f>
        <v>0.33333333333333331</v>
      </c>
      <c r="E142" s="56">
        <f>Tabla134[[#This Row],[φ₀]]*(10^($C$9-2*Tabla134[[#This Row],[pH]]))</f>
        <v>0.33333333333333331</v>
      </c>
      <c r="F142" s="20"/>
      <c r="G142" s="21"/>
      <c r="H142" s="21"/>
    </row>
    <row r="143" spans="1:8" x14ac:dyDescent="0.2">
      <c r="A143" s="46"/>
      <c r="B143" s="46"/>
      <c r="C143" s="56">
        <f>1/(1+10^($B$9-Tabla134[[#This Row],[pH]])+10^($C$9-2*Tabla134[[#This Row],[pH]]))</f>
        <v>0.33333333333333331</v>
      </c>
      <c r="D143" s="56">
        <f>(10^($B$9-Tabla134[[#This Row],[pH]]))*Tabla134[[#This Row],[φ₀]]</f>
        <v>0.33333333333333331</v>
      </c>
      <c r="E143" s="56">
        <f>Tabla134[[#This Row],[φ₀]]*(10^($C$9-2*Tabla134[[#This Row],[pH]]))</f>
        <v>0.33333333333333331</v>
      </c>
      <c r="F143" s="20"/>
      <c r="G143" s="21"/>
      <c r="H143" s="21"/>
    </row>
    <row r="144" spans="1:8" x14ac:dyDescent="0.2">
      <c r="A144" s="46"/>
      <c r="B144" s="46"/>
      <c r="C144" s="56">
        <f>1/(1+10^($B$9-Tabla134[[#This Row],[pH]])+10^($C$9-2*Tabla134[[#This Row],[pH]]))</f>
        <v>0.33333333333333331</v>
      </c>
      <c r="D144" s="56">
        <f>(10^($B$9-Tabla134[[#This Row],[pH]]))*Tabla134[[#This Row],[φ₀]]</f>
        <v>0.33333333333333331</v>
      </c>
      <c r="E144" s="56">
        <f>Tabla134[[#This Row],[φ₀]]*(10^($C$9-2*Tabla134[[#This Row],[pH]]))</f>
        <v>0.33333333333333331</v>
      </c>
      <c r="F144" s="20"/>
      <c r="G144" s="21"/>
      <c r="H144" s="21"/>
    </row>
    <row r="145" spans="1:8" x14ac:dyDescent="0.2">
      <c r="A145" s="46"/>
      <c r="B145" s="46"/>
      <c r="C145" s="56">
        <f>1/(1+10^($B$9-Tabla134[[#This Row],[pH]])+10^($C$9-2*Tabla134[[#This Row],[pH]]))</f>
        <v>0.33333333333333331</v>
      </c>
      <c r="D145" s="56">
        <f>(10^($B$9-Tabla134[[#This Row],[pH]]))*Tabla134[[#This Row],[φ₀]]</f>
        <v>0.33333333333333331</v>
      </c>
      <c r="E145" s="56">
        <f>Tabla134[[#This Row],[φ₀]]*(10^($C$9-2*Tabla134[[#This Row],[pH]]))</f>
        <v>0.33333333333333331</v>
      </c>
      <c r="F145" s="20"/>
      <c r="G145" s="21"/>
      <c r="H145" s="21"/>
    </row>
    <row r="146" spans="1:8" x14ac:dyDescent="0.2">
      <c r="A146" s="46"/>
      <c r="B146" s="46"/>
      <c r="C146" s="56">
        <f>1/(1+10^($B$9-Tabla134[[#This Row],[pH]])+10^($C$9-2*Tabla134[[#This Row],[pH]]))</f>
        <v>0.33333333333333331</v>
      </c>
      <c r="D146" s="56">
        <f>(10^($B$9-Tabla134[[#This Row],[pH]]))*Tabla134[[#This Row],[φ₀]]</f>
        <v>0.33333333333333331</v>
      </c>
      <c r="E146" s="56">
        <f>Tabla134[[#This Row],[φ₀]]*(10^($C$9-2*Tabla134[[#This Row],[pH]]))</f>
        <v>0.33333333333333331</v>
      </c>
      <c r="F146" s="20"/>
      <c r="G146" s="21"/>
      <c r="H146" s="21"/>
    </row>
    <row r="147" spans="1:8" x14ac:dyDescent="0.2">
      <c r="A147" s="46"/>
      <c r="B147" s="46"/>
      <c r="C147" s="56">
        <f>1/(1+10^($B$9-Tabla134[[#This Row],[pH]])+10^($C$9-2*Tabla134[[#This Row],[pH]]))</f>
        <v>0.33333333333333331</v>
      </c>
      <c r="D147" s="56">
        <f>(10^($B$9-Tabla134[[#This Row],[pH]]))*Tabla134[[#This Row],[φ₀]]</f>
        <v>0.33333333333333331</v>
      </c>
      <c r="E147" s="56">
        <f>Tabla134[[#This Row],[φ₀]]*(10^($C$9-2*Tabla134[[#This Row],[pH]]))</f>
        <v>0.33333333333333331</v>
      </c>
      <c r="F147" s="20"/>
      <c r="G147" s="21"/>
      <c r="H147" s="21"/>
    </row>
    <row r="148" spans="1:8" x14ac:dyDescent="0.2">
      <c r="A148" s="46"/>
      <c r="B148" s="46"/>
      <c r="C148" s="56">
        <f>1/(1+10^($B$9-Tabla134[[#This Row],[pH]])+10^($C$9-2*Tabla134[[#This Row],[pH]]))</f>
        <v>0.33333333333333331</v>
      </c>
      <c r="D148" s="56">
        <f>(10^($B$9-Tabla134[[#This Row],[pH]]))*Tabla134[[#This Row],[φ₀]]</f>
        <v>0.33333333333333331</v>
      </c>
      <c r="E148" s="56">
        <f>Tabla134[[#This Row],[φ₀]]*(10^($C$9-2*Tabla134[[#This Row],[pH]]))</f>
        <v>0.33333333333333331</v>
      </c>
      <c r="F148" s="20"/>
      <c r="G148" s="21"/>
      <c r="H148" s="21"/>
    </row>
    <row r="149" spans="1:8" x14ac:dyDescent="0.2">
      <c r="A149" s="46"/>
      <c r="B149" s="46"/>
      <c r="C149" s="56">
        <f>1/(1+10^($B$9-Tabla134[[#This Row],[pH]])+10^($C$9-2*Tabla134[[#This Row],[pH]]))</f>
        <v>0.33333333333333331</v>
      </c>
      <c r="D149" s="56">
        <f>(10^($B$9-Tabla134[[#This Row],[pH]]))*Tabla134[[#This Row],[φ₀]]</f>
        <v>0.33333333333333331</v>
      </c>
      <c r="E149" s="56">
        <f>Tabla134[[#This Row],[φ₀]]*(10^($C$9-2*Tabla134[[#This Row],[pH]]))</f>
        <v>0.33333333333333331</v>
      </c>
      <c r="F149" s="20"/>
      <c r="G149" s="21"/>
      <c r="H149" s="21"/>
    </row>
    <row r="150" spans="1:8" x14ac:dyDescent="0.2">
      <c r="A150" s="46"/>
      <c r="B150" s="46"/>
      <c r="C150" s="56">
        <f>1/(1+10^($B$9-Tabla134[[#This Row],[pH]])+10^($C$9-2*Tabla134[[#This Row],[pH]]))</f>
        <v>0.33333333333333331</v>
      </c>
      <c r="D150" s="56">
        <f>(10^($B$9-Tabla134[[#This Row],[pH]]))*Tabla134[[#This Row],[φ₀]]</f>
        <v>0.33333333333333331</v>
      </c>
      <c r="E150" s="56">
        <f>Tabla134[[#This Row],[φ₀]]*(10^($C$9-2*Tabla134[[#This Row],[pH]]))</f>
        <v>0.33333333333333331</v>
      </c>
      <c r="F150" s="20"/>
      <c r="G150" s="21"/>
      <c r="H150" s="21"/>
    </row>
    <row r="151" spans="1:8" x14ac:dyDescent="0.2">
      <c r="A151" s="46"/>
      <c r="B151" s="46"/>
      <c r="C151" s="56">
        <f>1/(1+10^($B$9-Tabla134[[#This Row],[pH]])+10^($C$9-2*Tabla134[[#This Row],[pH]]))</f>
        <v>0.33333333333333331</v>
      </c>
      <c r="D151" s="56">
        <f>(10^($B$9-Tabla134[[#This Row],[pH]]))*Tabla134[[#This Row],[φ₀]]</f>
        <v>0.33333333333333331</v>
      </c>
      <c r="E151" s="56">
        <f>Tabla134[[#This Row],[φ₀]]*(10^($C$9-2*Tabla134[[#This Row],[pH]]))</f>
        <v>0.33333333333333331</v>
      </c>
      <c r="F151" s="20"/>
      <c r="G151" s="21"/>
      <c r="H151" s="21"/>
    </row>
    <row r="152" spans="1:8" x14ac:dyDescent="0.2">
      <c r="A152" s="46"/>
      <c r="B152" s="46"/>
      <c r="C152" s="56">
        <f>1/(1+10^($B$9-Tabla134[[#This Row],[pH]])+10^($C$9-2*Tabla134[[#This Row],[pH]]))</f>
        <v>0.33333333333333331</v>
      </c>
      <c r="D152" s="56">
        <f>(10^($B$9-Tabla134[[#This Row],[pH]]))*Tabla134[[#This Row],[φ₀]]</f>
        <v>0.33333333333333331</v>
      </c>
      <c r="E152" s="56">
        <f>Tabla134[[#This Row],[φ₀]]*(10^($C$9-2*Tabla134[[#This Row],[pH]]))</f>
        <v>0.33333333333333331</v>
      </c>
      <c r="F152" s="20"/>
      <c r="G152" s="21"/>
      <c r="H152" s="21"/>
    </row>
    <row r="153" spans="1:8" x14ac:dyDescent="0.2">
      <c r="A153" s="46"/>
      <c r="B153" s="46"/>
      <c r="C153" s="56">
        <f>1/(1+10^($B$9-Tabla134[[#This Row],[pH]])+10^($C$9-2*Tabla134[[#This Row],[pH]]))</f>
        <v>0.33333333333333331</v>
      </c>
      <c r="D153" s="56">
        <f>(10^($B$9-Tabla134[[#This Row],[pH]]))*Tabla134[[#This Row],[φ₀]]</f>
        <v>0.33333333333333331</v>
      </c>
      <c r="E153" s="56">
        <f>Tabla134[[#This Row],[φ₀]]*(10^($C$9-2*Tabla134[[#This Row],[pH]]))</f>
        <v>0.33333333333333331</v>
      </c>
      <c r="F153" s="20"/>
      <c r="G153" s="21"/>
      <c r="H153" s="21"/>
    </row>
    <row r="154" spans="1:8" x14ac:dyDescent="0.2">
      <c r="A154" s="46"/>
      <c r="B154" s="46"/>
      <c r="C154" s="56">
        <f>1/(1+10^($B$9-Tabla134[[#This Row],[pH]])+10^($C$9-2*Tabla134[[#This Row],[pH]]))</f>
        <v>0.33333333333333331</v>
      </c>
      <c r="D154" s="56">
        <f>(10^($B$9-Tabla134[[#This Row],[pH]]))*Tabla134[[#This Row],[φ₀]]</f>
        <v>0.33333333333333331</v>
      </c>
      <c r="E154" s="56">
        <f>Tabla134[[#This Row],[φ₀]]*(10^($C$9-2*Tabla134[[#This Row],[pH]]))</f>
        <v>0.33333333333333331</v>
      </c>
      <c r="F154" s="20"/>
      <c r="G154" s="21"/>
      <c r="H154" s="21"/>
    </row>
    <row r="155" spans="1:8" x14ac:dyDescent="0.2">
      <c r="A155" s="46"/>
      <c r="B155" s="46"/>
      <c r="C155" s="56">
        <f>1/(1+10^($B$9-Tabla134[[#This Row],[pH]])+10^($C$9-2*Tabla134[[#This Row],[pH]]))</f>
        <v>0.33333333333333331</v>
      </c>
      <c r="D155" s="56">
        <f>(10^($B$9-Tabla134[[#This Row],[pH]]))*Tabla134[[#This Row],[φ₀]]</f>
        <v>0.33333333333333331</v>
      </c>
      <c r="E155" s="56">
        <f>Tabla134[[#This Row],[φ₀]]*(10^($C$9-2*Tabla134[[#This Row],[pH]]))</f>
        <v>0.33333333333333331</v>
      </c>
      <c r="F155" s="20"/>
      <c r="G155" s="21"/>
      <c r="H155" s="21"/>
    </row>
    <row r="156" spans="1:8" x14ac:dyDescent="0.2">
      <c r="A156" s="46"/>
      <c r="B156" s="46"/>
      <c r="C156" s="56">
        <f>1/(1+10^($B$9-Tabla134[[#This Row],[pH]])+10^($C$9-2*Tabla134[[#This Row],[pH]]))</f>
        <v>0.33333333333333331</v>
      </c>
      <c r="D156" s="56">
        <f>(10^($B$9-Tabla134[[#This Row],[pH]]))*Tabla134[[#This Row],[φ₀]]</f>
        <v>0.33333333333333331</v>
      </c>
      <c r="E156" s="56">
        <f>Tabla134[[#This Row],[φ₀]]*(10^($C$9-2*Tabla134[[#This Row],[pH]]))</f>
        <v>0.33333333333333331</v>
      </c>
      <c r="F156" s="20"/>
      <c r="G156" s="21"/>
      <c r="H156" s="21"/>
    </row>
    <row r="157" spans="1:8" x14ac:dyDescent="0.2">
      <c r="A157" s="46"/>
      <c r="B157" s="46"/>
      <c r="C157" s="56">
        <f>1/(1+10^($B$9-Tabla134[[#This Row],[pH]])+10^($C$9-2*Tabla134[[#This Row],[pH]]))</f>
        <v>0.33333333333333331</v>
      </c>
      <c r="D157" s="56">
        <f>(10^($B$9-Tabla134[[#This Row],[pH]]))*Tabla134[[#This Row],[φ₀]]</f>
        <v>0.33333333333333331</v>
      </c>
      <c r="E157" s="56">
        <f>Tabla134[[#This Row],[φ₀]]*(10^($C$9-2*Tabla134[[#This Row],[pH]]))</f>
        <v>0.33333333333333331</v>
      </c>
      <c r="F157" s="20"/>
      <c r="G157" s="21"/>
      <c r="H157" s="21"/>
    </row>
    <row r="158" spans="1:8" x14ac:dyDescent="0.2">
      <c r="A158" s="46"/>
      <c r="B158" s="46"/>
      <c r="C158" s="56">
        <f>1/(1+10^($B$9-Tabla134[[#This Row],[pH]])+10^($C$9-2*Tabla134[[#This Row],[pH]]))</f>
        <v>0.33333333333333331</v>
      </c>
      <c r="D158" s="56">
        <f>(10^($B$9-Tabla134[[#This Row],[pH]]))*Tabla134[[#This Row],[φ₀]]</f>
        <v>0.33333333333333331</v>
      </c>
      <c r="E158" s="56">
        <f>Tabla134[[#This Row],[φ₀]]*(10^($C$9-2*Tabla134[[#This Row],[pH]]))</f>
        <v>0.33333333333333331</v>
      </c>
      <c r="F158" s="20"/>
      <c r="G158" s="21"/>
      <c r="H158" s="21"/>
    </row>
    <row r="159" spans="1:8" x14ac:dyDescent="0.2">
      <c r="A159" s="46"/>
      <c r="B159" s="46"/>
      <c r="C159" s="56">
        <f>1/(1+10^($B$9-Tabla134[[#This Row],[pH]])+10^($C$9-2*Tabla134[[#This Row],[pH]]))</f>
        <v>0.33333333333333331</v>
      </c>
      <c r="D159" s="56">
        <f>(10^($B$9-Tabla134[[#This Row],[pH]]))*Tabla134[[#This Row],[φ₀]]</f>
        <v>0.33333333333333331</v>
      </c>
      <c r="E159" s="56">
        <f>Tabla134[[#This Row],[φ₀]]*(10^($C$9-2*Tabla134[[#This Row],[pH]]))</f>
        <v>0.33333333333333331</v>
      </c>
      <c r="F159" s="20"/>
      <c r="G159" s="21"/>
      <c r="H159" s="21"/>
    </row>
    <row r="160" spans="1:8" x14ac:dyDescent="0.2">
      <c r="A160" s="46"/>
      <c r="B160" s="46"/>
      <c r="C160" s="56">
        <f>1/(1+10^($B$9-Tabla134[[#This Row],[pH]])+10^($C$9-2*Tabla134[[#This Row],[pH]]))</f>
        <v>0.33333333333333331</v>
      </c>
      <c r="D160" s="56">
        <f>(10^($B$9-Tabla134[[#This Row],[pH]]))*Tabla134[[#This Row],[φ₀]]</f>
        <v>0.33333333333333331</v>
      </c>
      <c r="E160" s="56">
        <f>Tabla134[[#This Row],[φ₀]]*(10^($C$9-2*Tabla134[[#This Row],[pH]]))</f>
        <v>0.33333333333333331</v>
      </c>
      <c r="F160" s="20"/>
      <c r="G160" s="21"/>
      <c r="H160" s="21"/>
    </row>
    <row r="161" spans="1:8" x14ac:dyDescent="0.2">
      <c r="A161" s="46"/>
      <c r="B161" s="46"/>
      <c r="C161" s="56">
        <f>1/(1+10^($B$9-Tabla134[[#This Row],[pH]])+10^($C$9-2*Tabla134[[#This Row],[pH]]))</f>
        <v>0.33333333333333331</v>
      </c>
      <c r="D161" s="56">
        <f>(10^($B$9-Tabla134[[#This Row],[pH]]))*Tabla134[[#This Row],[φ₀]]</f>
        <v>0.33333333333333331</v>
      </c>
      <c r="E161" s="56">
        <f>Tabla134[[#This Row],[φ₀]]*(10^($C$9-2*Tabla134[[#This Row],[pH]]))</f>
        <v>0.33333333333333331</v>
      </c>
      <c r="F161" s="20"/>
      <c r="G161" s="21"/>
      <c r="H161" s="21"/>
    </row>
    <row r="162" spans="1:8" x14ac:dyDescent="0.2">
      <c r="A162" s="46"/>
      <c r="B162" s="46"/>
      <c r="C162" s="56">
        <f>1/(1+10^($B$9-Tabla134[[#This Row],[pH]])+10^($C$9-2*Tabla134[[#This Row],[pH]]))</f>
        <v>0.33333333333333331</v>
      </c>
      <c r="D162" s="56">
        <f>(10^($B$9-Tabla134[[#This Row],[pH]]))*Tabla134[[#This Row],[φ₀]]</f>
        <v>0.33333333333333331</v>
      </c>
      <c r="E162" s="56">
        <f>Tabla134[[#This Row],[φ₀]]*(10^($C$9-2*Tabla134[[#This Row],[pH]]))</f>
        <v>0.33333333333333331</v>
      </c>
      <c r="F162" s="20"/>
      <c r="G162" s="21"/>
      <c r="H162" s="21"/>
    </row>
    <row r="163" spans="1:8" x14ac:dyDescent="0.2">
      <c r="A163" s="46"/>
      <c r="B163" s="46"/>
      <c r="C163" s="56">
        <f>1/(1+10^($B$9-Tabla134[[#This Row],[pH]])+10^($C$9-2*Tabla134[[#This Row],[pH]]))</f>
        <v>0.33333333333333331</v>
      </c>
      <c r="D163" s="56">
        <f>(10^($B$9-Tabla134[[#This Row],[pH]]))*Tabla134[[#This Row],[φ₀]]</f>
        <v>0.33333333333333331</v>
      </c>
      <c r="E163" s="56">
        <f>Tabla134[[#This Row],[φ₀]]*(10^($C$9-2*Tabla134[[#This Row],[pH]]))</f>
        <v>0.33333333333333331</v>
      </c>
      <c r="F163" s="20"/>
      <c r="G163" s="21"/>
      <c r="H163" s="21"/>
    </row>
    <row r="164" spans="1:8" x14ac:dyDescent="0.2">
      <c r="A164" s="46"/>
      <c r="B164" s="46"/>
      <c r="C164" s="56">
        <f>1/(1+10^($B$9-Tabla134[[#This Row],[pH]])+10^($C$9-2*Tabla134[[#This Row],[pH]]))</f>
        <v>0.33333333333333331</v>
      </c>
      <c r="D164" s="56">
        <f>(10^($B$9-Tabla134[[#This Row],[pH]]))*Tabla134[[#This Row],[φ₀]]</f>
        <v>0.33333333333333331</v>
      </c>
      <c r="E164" s="56">
        <f>Tabla134[[#This Row],[φ₀]]*(10^($C$9-2*Tabla134[[#This Row],[pH]]))</f>
        <v>0.33333333333333331</v>
      </c>
      <c r="F164" s="20"/>
      <c r="G164" s="21"/>
      <c r="H164" s="21"/>
    </row>
    <row r="165" spans="1:8" x14ac:dyDescent="0.2">
      <c r="A165" s="46"/>
      <c r="B165" s="46"/>
      <c r="C165" s="56">
        <f>1/(1+10^($B$9-Tabla134[[#This Row],[pH]])+10^($C$9-2*Tabla134[[#This Row],[pH]]))</f>
        <v>0.33333333333333331</v>
      </c>
      <c r="D165" s="56">
        <f>(10^($B$9-Tabla134[[#This Row],[pH]]))*Tabla134[[#This Row],[φ₀]]</f>
        <v>0.33333333333333331</v>
      </c>
      <c r="E165" s="56">
        <f>Tabla134[[#This Row],[φ₀]]*(10^($C$9-2*Tabla134[[#This Row],[pH]]))</f>
        <v>0.33333333333333331</v>
      </c>
      <c r="F165" s="20"/>
      <c r="G165" s="21"/>
      <c r="H165" s="21"/>
    </row>
    <row r="166" spans="1:8" x14ac:dyDescent="0.2">
      <c r="A166" s="46"/>
      <c r="B166" s="46"/>
      <c r="C166" s="56">
        <f>1/(1+10^($B$9-Tabla134[[#This Row],[pH]])+10^($C$9-2*Tabla134[[#This Row],[pH]]))</f>
        <v>0.33333333333333331</v>
      </c>
      <c r="D166" s="56">
        <f>(10^($B$9-Tabla134[[#This Row],[pH]]))*Tabla134[[#This Row],[φ₀]]</f>
        <v>0.33333333333333331</v>
      </c>
      <c r="E166" s="56">
        <f>Tabla134[[#This Row],[φ₀]]*(10^($C$9-2*Tabla134[[#This Row],[pH]]))</f>
        <v>0.33333333333333331</v>
      </c>
      <c r="F166" s="20"/>
      <c r="G166" s="21"/>
      <c r="H166" s="21"/>
    </row>
    <row r="167" spans="1:8" x14ac:dyDescent="0.2">
      <c r="A167" s="46"/>
      <c r="B167" s="46"/>
      <c r="C167" s="56">
        <f>1/(1+10^($B$9-Tabla134[[#This Row],[pH]])+10^($C$9-2*Tabla134[[#This Row],[pH]]))</f>
        <v>0.33333333333333331</v>
      </c>
      <c r="D167" s="56">
        <f>(10^($B$9-Tabla134[[#This Row],[pH]]))*Tabla134[[#This Row],[φ₀]]</f>
        <v>0.33333333333333331</v>
      </c>
      <c r="E167" s="56">
        <f>Tabla134[[#This Row],[φ₀]]*(10^($C$9-2*Tabla134[[#This Row],[pH]]))</f>
        <v>0.33333333333333331</v>
      </c>
      <c r="F167" s="20"/>
      <c r="G167" s="21"/>
      <c r="H167" s="21"/>
    </row>
    <row r="168" spans="1:8" x14ac:dyDescent="0.2">
      <c r="A168" s="46"/>
      <c r="B168" s="46"/>
      <c r="C168" s="56">
        <f>1/(1+10^($B$9-Tabla134[[#This Row],[pH]])+10^($C$9-2*Tabla134[[#This Row],[pH]]))</f>
        <v>0.33333333333333331</v>
      </c>
      <c r="D168" s="56">
        <f>(10^($B$9-Tabla134[[#This Row],[pH]]))*Tabla134[[#This Row],[φ₀]]</f>
        <v>0.33333333333333331</v>
      </c>
      <c r="E168" s="56">
        <f>Tabla134[[#This Row],[φ₀]]*(10^($C$9-2*Tabla134[[#This Row],[pH]]))</f>
        <v>0.33333333333333331</v>
      </c>
      <c r="F168" s="20"/>
      <c r="G168" s="21"/>
      <c r="H168" s="21"/>
    </row>
    <row r="169" spans="1:8" x14ac:dyDescent="0.2">
      <c r="A169" s="46"/>
      <c r="B169" s="46"/>
      <c r="C169" s="56">
        <f>1/(1+10^($B$9-Tabla134[[#This Row],[pH]])+10^($C$9-2*Tabla134[[#This Row],[pH]]))</f>
        <v>0.33333333333333331</v>
      </c>
      <c r="D169" s="56">
        <f>(10^($B$9-Tabla134[[#This Row],[pH]]))*Tabla134[[#This Row],[φ₀]]</f>
        <v>0.33333333333333331</v>
      </c>
      <c r="E169" s="56">
        <f>Tabla134[[#This Row],[φ₀]]*(10^($C$9-2*Tabla134[[#This Row],[pH]]))</f>
        <v>0.33333333333333331</v>
      </c>
      <c r="F169" s="20"/>
      <c r="G169" s="21"/>
      <c r="H169" s="21"/>
    </row>
    <row r="170" spans="1:8" x14ac:dyDescent="0.2">
      <c r="A170" s="46"/>
      <c r="B170" s="46"/>
      <c r="C170" s="56">
        <f>1/(1+10^($B$9-Tabla134[[#This Row],[pH]])+10^($C$9-2*Tabla134[[#This Row],[pH]]))</f>
        <v>0.33333333333333331</v>
      </c>
      <c r="D170" s="56">
        <f>(10^($B$9-Tabla134[[#This Row],[pH]]))*Tabla134[[#This Row],[φ₀]]</f>
        <v>0.33333333333333331</v>
      </c>
      <c r="E170" s="56">
        <f>Tabla134[[#This Row],[φ₀]]*(10^($C$9-2*Tabla134[[#This Row],[pH]]))</f>
        <v>0.33333333333333331</v>
      </c>
      <c r="F170" s="20"/>
      <c r="G170" s="21"/>
      <c r="H170" s="21"/>
    </row>
    <row r="171" spans="1:8" x14ac:dyDescent="0.2">
      <c r="A171" s="46"/>
      <c r="B171" s="46"/>
      <c r="C171" s="56">
        <f>1/(1+10^($B$9-Tabla134[[#This Row],[pH]])+10^($C$9-2*Tabla134[[#This Row],[pH]]))</f>
        <v>0.33333333333333331</v>
      </c>
      <c r="D171" s="56">
        <f>(10^($B$9-Tabla134[[#This Row],[pH]]))*Tabla134[[#This Row],[φ₀]]</f>
        <v>0.33333333333333331</v>
      </c>
      <c r="E171" s="56">
        <f>Tabla134[[#This Row],[φ₀]]*(10^($C$9-2*Tabla134[[#This Row],[pH]]))</f>
        <v>0.33333333333333331</v>
      </c>
      <c r="F171" s="20"/>
      <c r="G171" s="21"/>
      <c r="H171" s="21"/>
    </row>
    <row r="172" spans="1:8" x14ac:dyDescent="0.2">
      <c r="A172" s="46"/>
      <c r="B172" s="46"/>
      <c r="C172" s="56">
        <f>1/(1+10^($B$9-Tabla134[[#This Row],[pH]])+10^($C$9-2*Tabla134[[#This Row],[pH]]))</f>
        <v>0.33333333333333331</v>
      </c>
      <c r="D172" s="56">
        <f>(10^($B$9-Tabla134[[#This Row],[pH]]))*Tabla134[[#This Row],[φ₀]]</f>
        <v>0.33333333333333331</v>
      </c>
      <c r="E172" s="56">
        <f>Tabla134[[#This Row],[φ₀]]*(10^($C$9-2*Tabla134[[#This Row],[pH]]))</f>
        <v>0.33333333333333331</v>
      </c>
      <c r="F172" s="20"/>
      <c r="G172" s="21"/>
      <c r="H172" s="21"/>
    </row>
    <row r="173" spans="1:8" x14ac:dyDescent="0.2">
      <c r="A173" s="46"/>
      <c r="B173" s="46"/>
      <c r="C173" s="56">
        <f>1/(1+10^($B$9-Tabla134[[#This Row],[pH]])+10^($C$9-2*Tabla134[[#This Row],[pH]]))</f>
        <v>0.33333333333333331</v>
      </c>
      <c r="D173" s="56">
        <f>(10^($B$9-Tabla134[[#This Row],[pH]]))*Tabla134[[#This Row],[φ₀]]</f>
        <v>0.33333333333333331</v>
      </c>
      <c r="E173" s="56">
        <f>Tabla134[[#This Row],[φ₀]]*(10^($C$9-2*Tabla134[[#This Row],[pH]]))</f>
        <v>0.33333333333333331</v>
      </c>
      <c r="F173" s="20"/>
      <c r="G173" s="21"/>
      <c r="H173" s="21"/>
    </row>
    <row r="174" spans="1:8" x14ac:dyDescent="0.2">
      <c r="A174" s="46"/>
      <c r="B174" s="46"/>
      <c r="C174" s="56">
        <f>1/(1+10^($B$9-Tabla134[[#This Row],[pH]])+10^($C$9-2*Tabla134[[#This Row],[pH]]))</f>
        <v>0.33333333333333331</v>
      </c>
      <c r="D174" s="56">
        <f>(10^($B$9-Tabla134[[#This Row],[pH]]))*Tabla134[[#This Row],[φ₀]]</f>
        <v>0.33333333333333331</v>
      </c>
      <c r="E174" s="56">
        <f>Tabla134[[#This Row],[φ₀]]*(10^($C$9-2*Tabla134[[#This Row],[pH]]))</f>
        <v>0.33333333333333331</v>
      </c>
      <c r="F174" s="20"/>
      <c r="G174" s="21"/>
      <c r="H174" s="21"/>
    </row>
    <row r="175" spans="1:8" x14ac:dyDescent="0.2">
      <c r="A175" s="46"/>
      <c r="B175" s="46"/>
      <c r="C175" s="56">
        <f>1/(1+10^($B$9-Tabla134[[#This Row],[pH]])+10^($C$9-2*Tabla134[[#This Row],[pH]]))</f>
        <v>0.33333333333333331</v>
      </c>
      <c r="D175" s="56">
        <f>(10^($B$9-Tabla134[[#This Row],[pH]]))*Tabla134[[#This Row],[φ₀]]</f>
        <v>0.33333333333333331</v>
      </c>
      <c r="E175" s="56">
        <f>Tabla134[[#This Row],[φ₀]]*(10^($C$9-2*Tabla134[[#This Row],[pH]]))</f>
        <v>0.33333333333333331</v>
      </c>
      <c r="F175" s="20"/>
      <c r="G175" s="21"/>
      <c r="H175" s="21"/>
    </row>
    <row r="176" spans="1:8" x14ac:dyDescent="0.2">
      <c r="A176" s="46"/>
      <c r="B176" s="46"/>
      <c r="C176" s="56">
        <f>1/(1+10^($B$9-Tabla134[[#This Row],[pH]])+10^($C$9-2*Tabla134[[#This Row],[pH]]))</f>
        <v>0.33333333333333331</v>
      </c>
      <c r="D176" s="56">
        <f>(10^($B$9-Tabla134[[#This Row],[pH]]))*Tabla134[[#This Row],[φ₀]]</f>
        <v>0.33333333333333331</v>
      </c>
      <c r="E176" s="56">
        <f>Tabla134[[#This Row],[φ₀]]*(10^($C$9-2*Tabla134[[#This Row],[pH]]))</f>
        <v>0.33333333333333331</v>
      </c>
      <c r="F176" s="20"/>
      <c r="G176" s="21"/>
      <c r="H176" s="21"/>
    </row>
    <row r="177" spans="1:8" x14ac:dyDescent="0.2">
      <c r="A177" s="46"/>
      <c r="B177" s="46"/>
      <c r="C177" s="56">
        <f>1/(1+10^($B$9-Tabla134[[#This Row],[pH]])+10^($C$9-2*Tabla134[[#This Row],[pH]]))</f>
        <v>0.33333333333333331</v>
      </c>
      <c r="D177" s="56">
        <f>(10^($B$9-Tabla134[[#This Row],[pH]]))*Tabla134[[#This Row],[φ₀]]</f>
        <v>0.33333333333333331</v>
      </c>
      <c r="E177" s="56">
        <f>Tabla134[[#This Row],[φ₀]]*(10^($C$9-2*Tabla134[[#This Row],[pH]]))</f>
        <v>0.33333333333333331</v>
      </c>
      <c r="F177" s="20"/>
      <c r="G177" s="21"/>
      <c r="H177" s="21"/>
    </row>
    <row r="178" spans="1:8" x14ac:dyDescent="0.2">
      <c r="A178" s="46"/>
      <c r="B178" s="46"/>
      <c r="C178" s="56">
        <f>1/(1+10^($B$9-Tabla134[[#This Row],[pH]])+10^($C$9-2*Tabla134[[#This Row],[pH]]))</f>
        <v>0.33333333333333331</v>
      </c>
      <c r="D178" s="56">
        <f>(10^($B$9-Tabla134[[#This Row],[pH]]))*Tabla134[[#This Row],[φ₀]]</f>
        <v>0.33333333333333331</v>
      </c>
      <c r="E178" s="56">
        <f>Tabla134[[#This Row],[φ₀]]*(10^($C$9-2*Tabla134[[#This Row],[pH]]))</f>
        <v>0.33333333333333331</v>
      </c>
      <c r="F178" s="20"/>
      <c r="G178" s="21"/>
      <c r="H178" s="21"/>
    </row>
    <row r="179" spans="1:8" x14ac:dyDescent="0.2">
      <c r="A179" s="46"/>
      <c r="B179" s="46"/>
      <c r="C179" s="56">
        <f>1/(1+10^($B$9-Tabla134[[#This Row],[pH]])+10^($C$9-2*Tabla134[[#This Row],[pH]]))</f>
        <v>0.33333333333333331</v>
      </c>
      <c r="D179" s="56">
        <f>(10^($B$9-Tabla134[[#This Row],[pH]]))*Tabla134[[#This Row],[φ₀]]</f>
        <v>0.33333333333333331</v>
      </c>
      <c r="E179" s="56">
        <f>Tabla134[[#This Row],[φ₀]]*(10^($C$9-2*Tabla134[[#This Row],[pH]]))</f>
        <v>0.33333333333333331</v>
      </c>
      <c r="F179" s="20"/>
      <c r="G179" s="21"/>
      <c r="H179" s="21"/>
    </row>
    <row r="180" spans="1:8" x14ac:dyDescent="0.2">
      <c r="A180" s="46"/>
      <c r="B180" s="46"/>
      <c r="C180" s="56">
        <f>1/(1+10^($B$9-Tabla134[[#This Row],[pH]])+10^($C$9-2*Tabla134[[#This Row],[pH]]))</f>
        <v>0.33333333333333331</v>
      </c>
      <c r="D180" s="56">
        <f>(10^($B$9-Tabla134[[#This Row],[pH]]))*Tabla134[[#This Row],[φ₀]]</f>
        <v>0.33333333333333331</v>
      </c>
      <c r="E180" s="56">
        <f>Tabla134[[#This Row],[φ₀]]*(10^($C$9-2*Tabla134[[#This Row],[pH]]))</f>
        <v>0.33333333333333331</v>
      </c>
      <c r="F180" s="20"/>
      <c r="G180" s="21"/>
      <c r="H180" s="21"/>
    </row>
    <row r="181" spans="1:8" x14ac:dyDescent="0.2">
      <c r="A181" s="46"/>
      <c r="B181" s="46"/>
      <c r="C181" s="56">
        <f>1/(1+10^($B$9-Tabla134[[#This Row],[pH]])+10^($C$9-2*Tabla134[[#This Row],[pH]]))</f>
        <v>0.33333333333333331</v>
      </c>
      <c r="D181" s="56">
        <f>(10^($B$9-Tabla134[[#This Row],[pH]]))*Tabla134[[#This Row],[φ₀]]</f>
        <v>0.33333333333333331</v>
      </c>
      <c r="E181" s="56">
        <f>Tabla134[[#This Row],[φ₀]]*(10^($C$9-2*Tabla134[[#This Row],[pH]]))</f>
        <v>0.33333333333333331</v>
      </c>
      <c r="F181" s="20"/>
      <c r="G181" s="21"/>
      <c r="H181" s="21"/>
    </row>
    <row r="182" spans="1:8" x14ac:dyDescent="0.2">
      <c r="A182" s="46"/>
      <c r="B182" s="46"/>
      <c r="C182" s="56">
        <f>1/(1+10^($B$9-Tabla134[[#This Row],[pH]])+10^($C$9-2*Tabla134[[#This Row],[pH]]))</f>
        <v>0.33333333333333331</v>
      </c>
      <c r="D182" s="56">
        <f>(10^($B$9-Tabla134[[#This Row],[pH]]))*Tabla134[[#This Row],[φ₀]]</f>
        <v>0.33333333333333331</v>
      </c>
      <c r="E182" s="56">
        <f>Tabla134[[#This Row],[φ₀]]*(10^($C$9-2*Tabla134[[#This Row],[pH]]))</f>
        <v>0.33333333333333331</v>
      </c>
      <c r="F182" s="20"/>
      <c r="G182" s="21"/>
      <c r="H182" s="21"/>
    </row>
    <row r="183" spans="1:8" x14ac:dyDescent="0.2">
      <c r="A183" s="46"/>
      <c r="B183" s="46"/>
      <c r="C183" s="56">
        <f>1/(1+10^($B$9-Tabla134[[#This Row],[pH]])+10^($C$9-2*Tabla134[[#This Row],[pH]]))</f>
        <v>0.33333333333333331</v>
      </c>
      <c r="D183" s="56">
        <f>(10^($B$9-Tabla134[[#This Row],[pH]]))*Tabla134[[#This Row],[φ₀]]</f>
        <v>0.33333333333333331</v>
      </c>
      <c r="E183" s="56">
        <f>Tabla134[[#This Row],[φ₀]]*(10^($C$9-2*Tabla134[[#This Row],[pH]]))</f>
        <v>0.33333333333333331</v>
      </c>
      <c r="F183" s="20"/>
      <c r="G183" s="21"/>
      <c r="H183" s="21"/>
    </row>
    <row r="184" spans="1:8" x14ac:dyDescent="0.2">
      <c r="A184" s="46"/>
      <c r="B184" s="46"/>
      <c r="C184" s="56">
        <f>1/(1+10^($B$9-Tabla134[[#This Row],[pH]])+10^($C$9-2*Tabla134[[#This Row],[pH]]))</f>
        <v>0.33333333333333331</v>
      </c>
      <c r="D184" s="56">
        <f>(10^($B$9-Tabla134[[#This Row],[pH]]))*Tabla134[[#This Row],[φ₀]]</f>
        <v>0.33333333333333331</v>
      </c>
      <c r="E184" s="56">
        <f>Tabla134[[#This Row],[φ₀]]*(10^($C$9-2*Tabla134[[#This Row],[pH]]))</f>
        <v>0.33333333333333331</v>
      </c>
      <c r="F184" s="20"/>
      <c r="G184" s="21"/>
      <c r="H184" s="21"/>
    </row>
    <row r="185" spans="1:8" x14ac:dyDescent="0.2">
      <c r="A185" s="46"/>
      <c r="B185" s="46"/>
      <c r="C185" s="56">
        <f>1/(1+10^($B$9-Tabla134[[#This Row],[pH]])+10^($C$9-2*Tabla134[[#This Row],[pH]]))</f>
        <v>0.33333333333333331</v>
      </c>
      <c r="D185" s="56">
        <f>(10^($B$9-Tabla134[[#This Row],[pH]]))*Tabla134[[#This Row],[φ₀]]</f>
        <v>0.33333333333333331</v>
      </c>
      <c r="E185" s="56">
        <f>Tabla134[[#This Row],[φ₀]]*(10^($C$9-2*Tabla134[[#This Row],[pH]]))</f>
        <v>0.33333333333333331</v>
      </c>
      <c r="F185" s="20"/>
      <c r="G185" s="21"/>
      <c r="H185" s="21"/>
    </row>
    <row r="186" spans="1:8" x14ac:dyDescent="0.2">
      <c r="A186" s="46"/>
      <c r="B186" s="46"/>
      <c r="C186" s="56">
        <f>1/(1+10^($B$9-Tabla134[[#This Row],[pH]])+10^($C$9-2*Tabla134[[#This Row],[pH]]))</f>
        <v>0.33333333333333331</v>
      </c>
      <c r="D186" s="56">
        <f>(10^($B$9-Tabla134[[#This Row],[pH]]))*Tabla134[[#This Row],[φ₀]]</f>
        <v>0.33333333333333331</v>
      </c>
      <c r="E186" s="56">
        <f>Tabla134[[#This Row],[φ₀]]*(10^($C$9-2*Tabla134[[#This Row],[pH]]))</f>
        <v>0.33333333333333331</v>
      </c>
      <c r="F186" s="20"/>
      <c r="G186" s="21"/>
      <c r="H186" s="21"/>
    </row>
    <row r="187" spans="1:8" x14ac:dyDescent="0.2">
      <c r="A187" s="46"/>
      <c r="B187" s="46"/>
      <c r="C187" s="56">
        <f>1/(1+10^($B$9-Tabla134[[#This Row],[pH]])+10^($C$9-2*Tabla134[[#This Row],[pH]]))</f>
        <v>0.33333333333333331</v>
      </c>
      <c r="D187" s="56">
        <f>(10^($B$9-Tabla134[[#This Row],[pH]]))*Tabla134[[#This Row],[φ₀]]</f>
        <v>0.33333333333333331</v>
      </c>
      <c r="E187" s="56">
        <f>Tabla134[[#This Row],[φ₀]]*(10^($C$9-2*Tabla134[[#This Row],[pH]]))</f>
        <v>0.33333333333333331</v>
      </c>
      <c r="F187" s="20"/>
      <c r="G187" s="21"/>
      <c r="H187" s="21"/>
    </row>
    <row r="188" spans="1:8" x14ac:dyDescent="0.2">
      <c r="A188" s="46"/>
      <c r="B188" s="46"/>
      <c r="C188" s="56">
        <f>1/(1+10^($B$9-Tabla134[[#This Row],[pH]])+10^($C$9-2*Tabla134[[#This Row],[pH]]))</f>
        <v>0.33333333333333331</v>
      </c>
      <c r="D188" s="56">
        <f>(10^($B$9-Tabla134[[#This Row],[pH]]))*Tabla134[[#This Row],[φ₀]]</f>
        <v>0.33333333333333331</v>
      </c>
      <c r="E188" s="56">
        <f>Tabla134[[#This Row],[φ₀]]*(10^($C$9-2*Tabla134[[#This Row],[pH]]))</f>
        <v>0.33333333333333331</v>
      </c>
      <c r="F188" s="20"/>
      <c r="G188" s="21"/>
      <c r="H188" s="21"/>
    </row>
    <row r="189" spans="1:8" x14ac:dyDescent="0.2">
      <c r="A189" s="46"/>
      <c r="B189" s="46"/>
      <c r="C189" s="56">
        <f>1/(1+10^($B$9-Tabla134[[#This Row],[pH]])+10^($C$9-2*Tabla134[[#This Row],[pH]]))</f>
        <v>0.33333333333333331</v>
      </c>
      <c r="D189" s="56">
        <f>(10^($B$9-Tabla134[[#This Row],[pH]]))*Tabla134[[#This Row],[φ₀]]</f>
        <v>0.33333333333333331</v>
      </c>
      <c r="E189" s="56">
        <f>Tabla134[[#This Row],[φ₀]]*(10^($C$9-2*Tabla134[[#This Row],[pH]]))</f>
        <v>0.33333333333333331</v>
      </c>
      <c r="F189" s="20"/>
      <c r="G189" s="21"/>
      <c r="H189" s="21"/>
    </row>
    <row r="190" spans="1:8" x14ac:dyDescent="0.2">
      <c r="A190" s="46"/>
      <c r="B190" s="46"/>
      <c r="C190" s="56">
        <f>1/(1+10^($B$9-Tabla134[[#This Row],[pH]])+10^($C$9-2*Tabla134[[#This Row],[pH]]))</f>
        <v>0.33333333333333331</v>
      </c>
      <c r="D190" s="56">
        <f>(10^($B$9-Tabla134[[#This Row],[pH]]))*Tabla134[[#This Row],[φ₀]]</f>
        <v>0.33333333333333331</v>
      </c>
      <c r="E190" s="56">
        <f>Tabla134[[#This Row],[φ₀]]*(10^($C$9-2*Tabla134[[#This Row],[pH]]))</f>
        <v>0.33333333333333331</v>
      </c>
      <c r="F190" s="20"/>
      <c r="G190" s="21"/>
      <c r="H190" s="21"/>
    </row>
    <row r="191" spans="1:8" x14ac:dyDescent="0.2">
      <c r="A191" s="46"/>
      <c r="B191" s="46"/>
      <c r="C191" s="56">
        <f>1/(1+10^($B$9-Tabla134[[#This Row],[pH]])+10^($C$9-2*Tabla134[[#This Row],[pH]]))</f>
        <v>0.33333333333333331</v>
      </c>
      <c r="D191" s="56">
        <f>(10^($B$9-Tabla134[[#This Row],[pH]]))*Tabla134[[#This Row],[φ₀]]</f>
        <v>0.33333333333333331</v>
      </c>
      <c r="E191" s="56">
        <f>Tabla134[[#This Row],[φ₀]]*(10^($C$9-2*Tabla134[[#This Row],[pH]]))</f>
        <v>0.33333333333333331</v>
      </c>
      <c r="F191" s="20"/>
      <c r="G191" s="21"/>
      <c r="H191" s="21"/>
    </row>
    <row r="192" spans="1:8" x14ac:dyDescent="0.2">
      <c r="A192" s="46"/>
      <c r="B192" s="46"/>
      <c r="C192" s="56">
        <f>1/(1+10^($B$9-Tabla134[[#This Row],[pH]])+10^($C$9-2*Tabla134[[#This Row],[pH]]))</f>
        <v>0.33333333333333331</v>
      </c>
      <c r="D192" s="56">
        <f>(10^($B$9-Tabla134[[#This Row],[pH]]))*Tabla134[[#This Row],[φ₀]]</f>
        <v>0.33333333333333331</v>
      </c>
      <c r="E192" s="56">
        <f>Tabla134[[#This Row],[φ₀]]*(10^($C$9-2*Tabla134[[#This Row],[pH]]))</f>
        <v>0.33333333333333331</v>
      </c>
      <c r="F192" s="20"/>
      <c r="G192" s="21"/>
      <c r="H192" s="21"/>
    </row>
    <row r="193" spans="1:8" x14ac:dyDescent="0.2">
      <c r="A193" s="46"/>
      <c r="B193" s="46"/>
      <c r="C193" s="56">
        <f>1/(1+10^($B$9-Tabla134[[#This Row],[pH]])+10^($C$9-2*Tabla134[[#This Row],[pH]]))</f>
        <v>0.33333333333333331</v>
      </c>
      <c r="D193" s="56">
        <f>(10^($B$9-Tabla134[[#This Row],[pH]]))*Tabla134[[#This Row],[φ₀]]</f>
        <v>0.33333333333333331</v>
      </c>
      <c r="E193" s="56">
        <f>Tabla134[[#This Row],[φ₀]]*(10^($C$9-2*Tabla134[[#This Row],[pH]]))</f>
        <v>0.33333333333333331</v>
      </c>
      <c r="F193" s="20"/>
      <c r="G193" s="21"/>
      <c r="H193" s="21"/>
    </row>
    <row r="194" spans="1:8" x14ac:dyDescent="0.2">
      <c r="A194" s="46"/>
      <c r="B194" s="46"/>
      <c r="C194" s="56">
        <f>1/(1+10^($B$9-Tabla134[[#This Row],[pH]])+10^($C$9-2*Tabla134[[#This Row],[pH]]))</f>
        <v>0.33333333333333331</v>
      </c>
      <c r="D194" s="56">
        <f>(10^($B$9-Tabla134[[#This Row],[pH]]))*Tabla134[[#This Row],[φ₀]]</f>
        <v>0.33333333333333331</v>
      </c>
      <c r="E194" s="56">
        <f>Tabla134[[#This Row],[φ₀]]*(10^($C$9-2*Tabla134[[#This Row],[pH]]))</f>
        <v>0.33333333333333331</v>
      </c>
      <c r="F194" s="20"/>
      <c r="G194" s="21"/>
      <c r="H194" s="21"/>
    </row>
    <row r="195" spans="1:8" x14ac:dyDescent="0.2">
      <c r="A195" s="46"/>
      <c r="B195" s="46"/>
      <c r="C195" s="56">
        <f>1/(1+10^($B$9-Tabla134[[#This Row],[pH]])+10^($C$9-2*Tabla134[[#This Row],[pH]]))</f>
        <v>0.33333333333333331</v>
      </c>
      <c r="D195" s="56">
        <f>(10^($B$9-Tabla134[[#This Row],[pH]]))*Tabla134[[#This Row],[φ₀]]</f>
        <v>0.33333333333333331</v>
      </c>
      <c r="E195" s="56">
        <f>Tabla134[[#This Row],[φ₀]]*(10^($C$9-2*Tabla134[[#This Row],[pH]]))</f>
        <v>0.33333333333333331</v>
      </c>
      <c r="F195" s="20"/>
      <c r="G195" s="21"/>
      <c r="H195" s="21"/>
    </row>
    <row r="196" spans="1:8" x14ac:dyDescent="0.2">
      <c r="A196" s="46"/>
      <c r="B196" s="46"/>
      <c r="C196" s="56">
        <f>1/(1+10^($B$9-Tabla134[[#This Row],[pH]])+10^($C$9-2*Tabla134[[#This Row],[pH]]))</f>
        <v>0.33333333333333331</v>
      </c>
      <c r="D196" s="56">
        <f>(10^($B$9-Tabla134[[#This Row],[pH]]))*Tabla134[[#This Row],[φ₀]]</f>
        <v>0.33333333333333331</v>
      </c>
      <c r="E196" s="56">
        <f>Tabla134[[#This Row],[φ₀]]*(10^($C$9-2*Tabla134[[#This Row],[pH]]))</f>
        <v>0.33333333333333331</v>
      </c>
      <c r="F196" s="20"/>
      <c r="G196" s="21"/>
      <c r="H196" s="21"/>
    </row>
    <row r="197" spans="1:8" x14ac:dyDescent="0.2">
      <c r="A197" s="46"/>
      <c r="B197" s="46"/>
      <c r="C197" s="56">
        <f>1/(1+10^($B$9-Tabla134[[#This Row],[pH]])+10^($C$9-2*Tabla134[[#This Row],[pH]]))</f>
        <v>0.33333333333333331</v>
      </c>
      <c r="D197" s="56">
        <f>(10^($B$9-Tabla134[[#This Row],[pH]]))*Tabla134[[#This Row],[φ₀]]</f>
        <v>0.33333333333333331</v>
      </c>
      <c r="E197" s="56">
        <f>Tabla134[[#This Row],[φ₀]]*(10^($C$9-2*Tabla134[[#This Row],[pH]]))</f>
        <v>0.33333333333333331</v>
      </c>
      <c r="F197" s="20"/>
      <c r="G197" s="21"/>
      <c r="H197" s="21"/>
    </row>
    <row r="198" spans="1:8" x14ac:dyDescent="0.2">
      <c r="A198" s="46"/>
      <c r="B198" s="46"/>
      <c r="C198" s="56">
        <f>1/(1+10^($B$9-Tabla134[[#This Row],[pH]])+10^($C$9-2*Tabla134[[#This Row],[pH]]))</f>
        <v>0.33333333333333331</v>
      </c>
      <c r="D198" s="56">
        <f>(10^($B$9-Tabla134[[#This Row],[pH]]))*Tabla134[[#This Row],[φ₀]]</f>
        <v>0.33333333333333331</v>
      </c>
      <c r="E198" s="56">
        <f>Tabla134[[#This Row],[φ₀]]*(10^($C$9-2*Tabla134[[#This Row],[pH]]))</f>
        <v>0.33333333333333331</v>
      </c>
      <c r="F198" s="20"/>
      <c r="G198" s="21"/>
      <c r="H198" s="21"/>
    </row>
    <row r="199" spans="1:8" x14ac:dyDescent="0.2">
      <c r="A199" s="46"/>
      <c r="B199" s="46"/>
      <c r="C199" s="56">
        <f>1/(1+10^($B$9-Tabla134[[#This Row],[pH]])+10^($C$9-2*Tabla134[[#This Row],[pH]]))</f>
        <v>0.33333333333333331</v>
      </c>
      <c r="D199" s="56">
        <f>(10^($B$9-Tabla134[[#This Row],[pH]]))*Tabla134[[#This Row],[φ₀]]</f>
        <v>0.33333333333333331</v>
      </c>
      <c r="E199" s="56">
        <f>Tabla134[[#This Row],[φ₀]]*(10^($C$9-2*Tabla134[[#This Row],[pH]]))</f>
        <v>0.33333333333333331</v>
      </c>
      <c r="F199" s="20"/>
      <c r="G199" s="21"/>
      <c r="H199" s="21"/>
    </row>
    <row r="200" spans="1:8" x14ac:dyDescent="0.2">
      <c r="A200" s="46"/>
      <c r="B200" s="46"/>
      <c r="C200" s="56">
        <f>1/(1+10^($B$9-Tabla134[[#This Row],[pH]])+10^($C$9-2*Tabla134[[#This Row],[pH]]))</f>
        <v>0.33333333333333331</v>
      </c>
      <c r="D200" s="56">
        <f>(10^($B$9-Tabla134[[#This Row],[pH]]))*Tabla134[[#This Row],[φ₀]]</f>
        <v>0.33333333333333331</v>
      </c>
      <c r="E200" s="56">
        <f>Tabla134[[#This Row],[φ₀]]*(10^($C$9-2*Tabla134[[#This Row],[pH]]))</f>
        <v>0.33333333333333331</v>
      </c>
      <c r="F200" s="20"/>
      <c r="G200" s="21"/>
      <c r="H200" s="21"/>
    </row>
    <row r="201" spans="1:8" x14ac:dyDescent="0.2">
      <c r="A201" s="46"/>
      <c r="B201" s="46"/>
      <c r="C201" s="56">
        <f>1/(1+10^($B$9-Tabla134[[#This Row],[pH]])+10^($C$9-2*Tabla134[[#This Row],[pH]]))</f>
        <v>0.33333333333333331</v>
      </c>
      <c r="D201" s="56">
        <f>(10^($B$9-Tabla134[[#This Row],[pH]]))*Tabla134[[#This Row],[φ₀]]</f>
        <v>0.33333333333333331</v>
      </c>
      <c r="E201" s="56">
        <f>Tabla134[[#This Row],[φ₀]]*(10^($C$9-2*Tabla134[[#This Row],[pH]]))</f>
        <v>0.33333333333333331</v>
      </c>
      <c r="F201" s="20"/>
      <c r="G201" s="21"/>
      <c r="H201" s="21"/>
    </row>
    <row r="202" spans="1:8" x14ac:dyDescent="0.2">
      <c r="A202" s="46"/>
      <c r="B202" s="46"/>
      <c r="C202" s="56">
        <f>1/(1+10^($B$9-Tabla134[[#This Row],[pH]])+10^($C$9-2*Tabla134[[#This Row],[pH]]))</f>
        <v>0.33333333333333331</v>
      </c>
      <c r="D202" s="56">
        <f>(10^($B$9-Tabla134[[#This Row],[pH]]))*Tabla134[[#This Row],[φ₀]]</f>
        <v>0.33333333333333331</v>
      </c>
      <c r="E202" s="56">
        <f>Tabla134[[#This Row],[φ₀]]*(10^($C$9-2*Tabla134[[#This Row],[pH]]))</f>
        <v>0.33333333333333331</v>
      </c>
      <c r="F202" s="20"/>
      <c r="G202" s="21"/>
      <c r="H202" s="21"/>
    </row>
    <row r="203" spans="1:8" x14ac:dyDescent="0.2">
      <c r="A203" s="46"/>
      <c r="B203" s="46"/>
      <c r="C203" s="56">
        <f>1/(1+10^($B$9-Tabla134[[#This Row],[pH]])+10^($C$9-2*Tabla134[[#This Row],[pH]]))</f>
        <v>0.33333333333333331</v>
      </c>
      <c r="D203" s="56">
        <f>(10^($B$9-Tabla134[[#This Row],[pH]]))*Tabla134[[#This Row],[φ₀]]</f>
        <v>0.33333333333333331</v>
      </c>
      <c r="E203" s="56">
        <f>Tabla134[[#This Row],[φ₀]]*(10^($C$9-2*Tabla134[[#This Row],[pH]]))</f>
        <v>0.33333333333333331</v>
      </c>
      <c r="F203" s="20"/>
      <c r="G203" s="21"/>
      <c r="H203" s="21"/>
    </row>
    <row r="204" spans="1:8" x14ac:dyDescent="0.2">
      <c r="A204" s="46"/>
      <c r="B204" s="46"/>
      <c r="C204" s="56">
        <f>1/(1+10^($B$9-Tabla134[[#This Row],[pH]])+10^($C$9-2*Tabla134[[#This Row],[pH]]))</f>
        <v>0.33333333333333331</v>
      </c>
      <c r="D204" s="56">
        <f>(10^($B$9-Tabla134[[#This Row],[pH]]))*Tabla134[[#This Row],[φ₀]]</f>
        <v>0.33333333333333331</v>
      </c>
      <c r="E204" s="56">
        <f>Tabla134[[#This Row],[φ₀]]*(10^($C$9-2*Tabla134[[#This Row],[pH]]))</f>
        <v>0.33333333333333331</v>
      </c>
      <c r="F204" s="20"/>
      <c r="G204" s="21"/>
      <c r="H204" s="21"/>
    </row>
    <row r="205" spans="1:8" x14ac:dyDescent="0.2">
      <c r="A205" s="46"/>
      <c r="B205" s="46"/>
      <c r="C205" s="56">
        <f>1/(1+10^($B$9-Tabla134[[#This Row],[pH]])+10^($C$9-2*Tabla134[[#This Row],[pH]]))</f>
        <v>0.33333333333333331</v>
      </c>
      <c r="D205" s="56">
        <f>(10^($B$9-Tabla134[[#This Row],[pH]]))*Tabla134[[#This Row],[φ₀]]</f>
        <v>0.33333333333333331</v>
      </c>
      <c r="E205" s="56">
        <f>Tabla134[[#This Row],[φ₀]]*(10^($C$9-2*Tabla134[[#This Row],[pH]]))</f>
        <v>0.33333333333333331</v>
      </c>
      <c r="F205" s="20"/>
      <c r="G205" s="21"/>
      <c r="H205" s="21"/>
    </row>
    <row r="206" spans="1:8" x14ac:dyDescent="0.2">
      <c r="A206" s="46"/>
      <c r="B206" s="46"/>
      <c r="C206" s="56">
        <f>1/(1+10^($B$9-Tabla134[[#This Row],[pH]])+10^($C$9-2*Tabla134[[#This Row],[pH]]))</f>
        <v>0.33333333333333331</v>
      </c>
      <c r="D206" s="56">
        <f>(10^($B$9-Tabla134[[#This Row],[pH]]))*Tabla134[[#This Row],[φ₀]]</f>
        <v>0.33333333333333331</v>
      </c>
      <c r="E206" s="56">
        <f>Tabla134[[#This Row],[φ₀]]*(10^($C$9-2*Tabla134[[#This Row],[pH]]))</f>
        <v>0.33333333333333331</v>
      </c>
      <c r="F206" s="20"/>
      <c r="G206" s="21"/>
      <c r="H206" s="21"/>
    </row>
    <row r="207" spans="1:8" x14ac:dyDescent="0.2">
      <c r="A207" s="46"/>
      <c r="B207" s="46"/>
      <c r="C207" s="56">
        <f>1/(1+10^($B$9-Tabla134[[#This Row],[pH]])+10^($C$9-2*Tabla134[[#This Row],[pH]]))</f>
        <v>0.33333333333333331</v>
      </c>
      <c r="D207" s="56">
        <f>(10^($B$9-Tabla134[[#This Row],[pH]]))*Tabla134[[#This Row],[φ₀]]</f>
        <v>0.33333333333333331</v>
      </c>
      <c r="E207" s="56">
        <f>Tabla134[[#This Row],[φ₀]]*(10^($C$9-2*Tabla134[[#This Row],[pH]]))</f>
        <v>0.33333333333333331</v>
      </c>
      <c r="F207" s="20"/>
      <c r="G207" s="21"/>
      <c r="H207" s="21"/>
    </row>
    <row r="208" spans="1:8" x14ac:dyDescent="0.2">
      <c r="A208" s="46"/>
      <c r="B208" s="46"/>
      <c r="C208" s="56">
        <f>1/(1+10^($B$9-Tabla134[[#This Row],[pH]])+10^($C$9-2*Tabla134[[#This Row],[pH]]))</f>
        <v>0.33333333333333331</v>
      </c>
      <c r="D208" s="56">
        <f>(10^($B$9-Tabla134[[#This Row],[pH]]))*Tabla134[[#This Row],[φ₀]]</f>
        <v>0.33333333333333331</v>
      </c>
      <c r="E208" s="56">
        <f>Tabla134[[#This Row],[φ₀]]*(10^($C$9-2*Tabla134[[#This Row],[pH]]))</f>
        <v>0.33333333333333331</v>
      </c>
      <c r="F208" s="20"/>
      <c r="G208" s="21"/>
      <c r="H208" s="21"/>
    </row>
    <row r="209" spans="1:8" x14ac:dyDescent="0.2">
      <c r="A209" s="46"/>
      <c r="B209" s="46"/>
      <c r="C209" s="56">
        <f>1/(1+10^($B$9-Tabla134[[#This Row],[pH]])+10^($C$9-2*Tabla134[[#This Row],[pH]]))</f>
        <v>0.33333333333333331</v>
      </c>
      <c r="D209" s="56">
        <f>(10^($B$9-Tabla134[[#This Row],[pH]]))*Tabla134[[#This Row],[φ₀]]</f>
        <v>0.33333333333333331</v>
      </c>
      <c r="E209" s="56">
        <f>Tabla134[[#This Row],[φ₀]]*(10^($C$9-2*Tabla134[[#This Row],[pH]]))</f>
        <v>0.33333333333333331</v>
      </c>
      <c r="F209" s="20"/>
      <c r="G209" s="21"/>
      <c r="H209" s="21"/>
    </row>
    <row r="210" spans="1:8" x14ac:dyDescent="0.2">
      <c r="A210" s="46"/>
      <c r="B210" s="46"/>
      <c r="C210" s="56">
        <f>1/(1+10^($B$9-Tabla134[[#This Row],[pH]])+10^($C$9-2*Tabla134[[#This Row],[pH]]))</f>
        <v>0.33333333333333331</v>
      </c>
      <c r="D210" s="56">
        <f>(10^($B$9-Tabla134[[#This Row],[pH]]))*Tabla134[[#This Row],[φ₀]]</f>
        <v>0.33333333333333331</v>
      </c>
      <c r="E210" s="56">
        <f>Tabla134[[#This Row],[φ₀]]*(10^($C$9-2*Tabla134[[#This Row],[pH]]))</f>
        <v>0.33333333333333331</v>
      </c>
      <c r="F210" s="20"/>
      <c r="G210" s="21"/>
      <c r="H210" s="21"/>
    </row>
    <row r="211" spans="1:8" x14ac:dyDescent="0.2">
      <c r="A211" s="46"/>
      <c r="B211" s="46"/>
      <c r="C211" s="56">
        <f>1/(1+10^($B$9-Tabla134[[#This Row],[pH]])+10^($C$9-2*Tabla134[[#This Row],[pH]]))</f>
        <v>0.33333333333333331</v>
      </c>
      <c r="D211" s="56">
        <f>(10^($B$9-Tabla134[[#This Row],[pH]]))*Tabla134[[#This Row],[φ₀]]</f>
        <v>0.33333333333333331</v>
      </c>
      <c r="E211" s="56">
        <f>Tabla134[[#This Row],[φ₀]]*(10^($C$9-2*Tabla134[[#This Row],[pH]]))</f>
        <v>0.33333333333333331</v>
      </c>
      <c r="F211" s="20"/>
      <c r="G211" s="21"/>
      <c r="H211" s="21"/>
    </row>
    <row r="212" spans="1:8" x14ac:dyDescent="0.2">
      <c r="A212" s="46"/>
      <c r="B212" s="46"/>
      <c r="C212" s="56">
        <f>1/(1+10^($B$9-Tabla134[[#This Row],[pH]])+10^($C$9-2*Tabla134[[#This Row],[pH]]))</f>
        <v>0.33333333333333331</v>
      </c>
      <c r="D212" s="56">
        <f>(10^($B$9-Tabla134[[#This Row],[pH]]))*Tabla134[[#This Row],[φ₀]]</f>
        <v>0.33333333333333331</v>
      </c>
      <c r="E212" s="56">
        <f>Tabla134[[#This Row],[φ₀]]*(10^($C$9-2*Tabla134[[#This Row],[pH]]))</f>
        <v>0.33333333333333331</v>
      </c>
      <c r="F212" s="20"/>
      <c r="G212" s="21"/>
      <c r="H212" s="21"/>
    </row>
    <row r="213" spans="1:8" x14ac:dyDescent="0.2">
      <c r="A213" s="46"/>
      <c r="B213" s="46"/>
      <c r="C213" s="56">
        <f>1/(1+10^($B$9-Tabla134[[#This Row],[pH]])+10^($C$9-2*Tabla134[[#This Row],[pH]]))</f>
        <v>0.33333333333333331</v>
      </c>
      <c r="D213" s="56">
        <f>(10^($B$9-Tabla134[[#This Row],[pH]]))*Tabla134[[#This Row],[φ₀]]</f>
        <v>0.33333333333333331</v>
      </c>
      <c r="E213" s="56">
        <f>Tabla134[[#This Row],[φ₀]]*(10^($C$9-2*Tabla134[[#This Row],[pH]]))</f>
        <v>0.33333333333333331</v>
      </c>
      <c r="F213" s="20"/>
      <c r="G213" s="21"/>
      <c r="H213" s="21"/>
    </row>
    <row r="214" spans="1:8" x14ac:dyDescent="0.2">
      <c r="A214" s="46"/>
      <c r="B214" s="46"/>
      <c r="C214" s="56">
        <f>1/(1+10^($B$9-Tabla134[[#This Row],[pH]])+10^($C$9-2*Tabla134[[#This Row],[pH]]))</f>
        <v>0.33333333333333331</v>
      </c>
      <c r="D214" s="56">
        <f>(10^($B$9-Tabla134[[#This Row],[pH]]))*Tabla134[[#This Row],[φ₀]]</f>
        <v>0.33333333333333331</v>
      </c>
      <c r="E214" s="56">
        <f>Tabla134[[#This Row],[φ₀]]*(10^($C$9-2*Tabla134[[#This Row],[pH]]))</f>
        <v>0.33333333333333331</v>
      </c>
      <c r="F214" s="20"/>
      <c r="G214" s="21"/>
      <c r="H214" s="21"/>
    </row>
    <row r="215" spans="1:8" x14ac:dyDescent="0.2">
      <c r="A215" s="46"/>
      <c r="B215" s="46"/>
      <c r="C215" s="56">
        <f>1/(1+10^($B$9-Tabla134[[#This Row],[pH]])+10^($C$9-2*Tabla134[[#This Row],[pH]]))</f>
        <v>0.33333333333333331</v>
      </c>
      <c r="D215" s="56">
        <f>(10^($B$9-Tabla134[[#This Row],[pH]]))*Tabla134[[#This Row],[φ₀]]</f>
        <v>0.33333333333333331</v>
      </c>
      <c r="E215" s="56">
        <f>Tabla134[[#This Row],[φ₀]]*(10^($C$9-2*Tabla134[[#This Row],[pH]]))</f>
        <v>0.33333333333333331</v>
      </c>
      <c r="F215" s="20"/>
      <c r="G215" s="21"/>
      <c r="H215" s="21"/>
    </row>
    <row r="216" spans="1:8" x14ac:dyDescent="0.2">
      <c r="A216" s="46"/>
      <c r="B216" s="46"/>
      <c r="C216" s="56">
        <f>1/(1+10^($B$9-Tabla134[[#This Row],[pH]])+10^($C$9-2*Tabla134[[#This Row],[pH]]))</f>
        <v>0.33333333333333331</v>
      </c>
      <c r="D216" s="56">
        <f>(10^($B$9-Tabla134[[#This Row],[pH]]))*Tabla134[[#This Row],[φ₀]]</f>
        <v>0.33333333333333331</v>
      </c>
      <c r="E216" s="56">
        <f>Tabla134[[#This Row],[φ₀]]*(10^($C$9-2*Tabla134[[#This Row],[pH]]))</f>
        <v>0.33333333333333331</v>
      </c>
      <c r="F216" s="20"/>
      <c r="G216" s="21"/>
      <c r="H216" s="21"/>
    </row>
    <row r="217" spans="1:8" x14ac:dyDescent="0.2">
      <c r="A217" s="46"/>
      <c r="B217" s="46"/>
      <c r="C217" s="56">
        <f>1/(1+10^($B$9-Tabla134[[#This Row],[pH]])+10^($C$9-2*Tabla134[[#This Row],[pH]]))</f>
        <v>0.33333333333333331</v>
      </c>
      <c r="D217" s="56">
        <f>(10^($B$9-Tabla134[[#This Row],[pH]]))*Tabla134[[#This Row],[φ₀]]</f>
        <v>0.33333333333333331</v>
      </c>
      <c r="E217" s="56">
        <f>Tabla134[[#This Row],[φ₀]]*(10^($C$9-2*Tabla134[[#This Row],[pH]]))</f>
        <v>0.33333333333333331</v>
      </c>
      <c r="F217" s="20"/>
      <c r="G217" s="21"/>
      <c r="H217" s="21"/>
    </row>
    <row r="218" spans="1:8" x14ac:dyDescent="0.2">
      <c r="A218" s="46"/>
      <c r="B218" s="46"/>
      <c r="C218" s="56">
        <f>1/(1+10^($B$9-Tabla134[[#This Row],[pH]])+10^($C$9-2*Tabla134[[#This Row],[pH]]))</f>
        <v>0.33333333333333331</v>
      </c>
      <c r="D218" s="56">
        <f>(10^($B$9-Tabla134[[#This Row],[pH]]))*Tabla134[[#This Row],[φ₀]]</f>
        <v>0.33333333333333331</v>
      </c>
      <c r="E218" s="56">
        <f>Tabla134[[#This Row],[φ₀]]*(10^($C$9-2*Tabla134[[#This Row],[pH]]))</f>
        <v>0.33333333333333331</v>
      </c>
      <c r="F218" s="20"/>
      <c r="G218" s="21"/>
      <c r="H218" s="21"/>
    </row>
    <row r="219" spans="1:8" x14ac:dyDescent="0.2">
      <c r="A219" s="46"/>
      <c r="B219" s="46"/>
      <c r="C219" s="56">
        <f>1/(1+10^($B$9-Tabla134[[#This Row],[pH]])+10^($C$9-2*Tabla134[[#This Row],[pH]]))</f>
        <v>0.33333333333333331</v>
      </c>
      <c r="D219" s="56">
        <f>(10^($B$9-Tabla134[[#This Row],[pH]]))*Tabla134[[#This Row],[φ₀]]</f>
        <v>0.33333333333333331</v>
      </c>
      <c r="E219" s="56">
        <f>Tabla134[[#This Row],[φ₀]]*(10^($C$9-2*Tabla134[[#This Row],[pH]]))</f>
        <v>0.33333333333333331</v>
      </c>
      <c r="F219" s="20"/>
      <c r="G219" s="21"/>
      <c r="H219" s="21"/>
    </row>
    <row r="220" spans="1:8" x14ac:dyDescent="0.2">
      <c r="A220" s="46"/>
      <c r="B220" s="46"/>
      <c r="C220" s="56">
        <f>1/(1+10^($B$9-Tabla134[[#This Row],[pH]])+10^($C$9-2*Tabla134[[#This Row],[pH]]))</f>
        <v>0.33333333333333331</v>
      </c>
      <c r="D220" s="56">
        <f>(10^($B$9-Tabla134[[#This Row],[pH]]))*Tabla134[[#This Row],[φ₀]]</f>
        <v>0.33333333333333331</v>
      </c>
      <c r="E220" s="56">
        <f>Tabla134[[#This Row],[φ₀]]*(10^($C$9-2*Tabla134[[#This Row],[pH]]))</f>
        <v>0.33333333333333331</v>
      </c>
      <c r="F220" s="20"/>
      <c r="G220" s="21"/>
      <c r="H220" s="21"/>
    </row>
    <row r="221" spans="1:8" x14ac:dyDescent="0.2">
      <c r="A221" s="46"/>
      <c r="B221" s="46"/>
      <c r="C221" s="56">
        <f>1/(1+10^($B$9-Tabla134[[#This Row],[pH]])+10^($C$9-2*Tabla134[[#This Row],[pH]]))</f>
        <v>0.33333333333333331</v>
      </c>
      <c r="D221" s="56">
        <f>(10^($B$9-Tabla134[[#This Row],[pH]]))*Tabla134[[#This Row],[φ₀]]</f>
        <v>0.33333333333333331</v>
      </c>
      <c r="E221" s="56">
        <f>Tabla134[[#This Row],[φ₀]]*(10^($C$9-2*Tabla134[[#This Row],[pH]]))</f>
        <v>0.33333333333333331</v>
      </c>
      <c r="F221" s="20"/>
      <c r="G221" s="21"/>
      <c r="H221" s="21"/>
    </row>
    <row r="222" spans="1:8" x14ac:dyDescent="0.2">
      <c r="A222" s="46"/>
      <c r="B222" s="46"/>
      <c r="C222" s="56">
        <f>1/(1+10^($B$9-Tabla134[[#This Row],[pH]])+10^($C$9-2*Tabla134[[#This Row],[pH]]))</f>
        <v>0.33333333333333331</v>
      </c>
      <c r="D222" s="56">
        <f>(10^($B$9-Tabla134[[#This Row],[pH]]))*Tabla134[[#This Row],[φ₀]]</f>
        <v>0.33333333333333331</v>
      </c>
      <c r="E222" s="56">
        <f>Tabla134[[#This Row],[φ₀]]*(10^($C$9-2*Tabla134[[#This Row],[pH]]))</f>
        <v>0.33333333333333331</v>
      </c>
      <c r="F222" s="20"/>
      <c r="G222" s="21"/>
      <c r="H222" s="21"/>
    </row>
    <row r="223" spans="1:8" x14ac:dyDescent="0.2">
      <c r="A223" s="46"/>
      <c r="B223" s="46"/>
      <c r="C223" s="56">
        <f>1/(1+10^($B$9-Tabla134[[#This Row],[pH]])+10^($C$9-2*Tabla134[[#This Row],[pH]]))</f>
        <v>0.33333333333333331</v>
      </c>
      <c r="D223" s="56">
        <f>(10^($B$9-Tabla134[[#This Row],[pH]]))*Tabla134[[#This Row],[φ₀]]</f>
        <v>0.33333333333333331</v>
      </c>
      <c r="E223" s="56">
        <f>Tabla134[[#This Row],[φ₀]]*(10^($C$9-2*Tabla134[[#This Row],[pH]]))</f>
        <v>0.33333333333333331</v>
      </c>
      <c r="F223" s="20"/>
      <c r="G223" s="21"/>
      <c r="H223" s="21"/>
    </row>
    <row r="224" spans="1:8" x14ac:dyDescent="0.2">
      <c r="A224" s="46"/>
      <c r="B224" s="46"/>
      <c r="C224" s="56">
        <f>1/(1+10^($B$9-Tabla134[[#This Row],[pH]])+10^($C$9-2*Tabla134[[#This Row],[pH]]))</f>
        <v>0.33333333333333331</v>
      </c>
      <c r="D224" s="56">
        <f>(10^($B$9-Tabla134[[#This Row],[pH]]))*Tabla134[[#This Row],[φ₀]]</f>
        <v>0.33333333333333331</v>
      </c>
      <c r="E224" s="56">
        <f>Tabla134[[#This Row],[φ₀]]*(10^($C$9-2*Tabla134[[#This Row],[pH]]))</f>
        <v>0.33333333333333331</v>
      </c>
      <c r="F224" s="20"/>
      <c r="G224" s="21"/>
      <c r="H224" s="21"/>
    </row>
    <row r="225" spans="1:10" x14ac:dyDescent="0.2">
      <c r="A225" s="46"/>
      <c r="B225" s="46"/>
      <c r="C225" s="56">
        <f>1/(1+10^($B$9-Tabla134[[#This Row],[pH]])+10^($C$9-2*Tabla134[[#This Row],[pH]]))</f>
        <v>0.33333333333333331</v>
      </c>
      <c r="D225" s="56">
        <f>(10^($B$9-Tabla134[[#This Row],[pH]]))*Tabla134[[#This Row],[φ₀]]</f>
        <v>0.33333333333333331</v>
      </c>
      <c r="E225" s="56">
        <f>Tabla134[[#This Row],[φ₀]]*(10^($C$9-2*Tabla134[[#This Row],[pH]]))</f>
        <v>0.33333333333333331</v>
      </c>
      <c r="F225" s="20"/>
      <c r="G225" s="21"/>
      <c r="H225" s="21"/>
    </row>
    <row r="226" spans="1:10" x14ac:dyDescent="0.2">
      <c r="A226" s="46"/>
      <c r="B226" s="46"/>
      <c r="C226" s="56">
        <f>1/(1+10^($B$9-Tabla134[[#This Row],[pH]])+10^($C$9-2*Tabla134[[#This Row],[pH]]))</f>
        <v>0.33333333333333331</v>
      </c>
      <c r="D226" s="56">
        <f>(10^($B$9-Tabla134[[#This Row],[pH]]))*Tabla134[[#This Row],[φ₀]]</f>
        <v>0.33333333333333331</v>
      </c>
      <c r="E226" s="56">
        <f>Tabla134[[#This Row],[φ₀]]*(10^($C$9-2*Tabla134[[#This Row],[pH]]))</f>
        <v>0.33333333333333331</v>
      </c>
      <c r="F226" s="20"/>
      <c r="G226" s="21"/>
      <c r="H226" s="21"/>
    </row>
    <row r="227" spans="1:10" x14ac:dyDescent="0.2">
      <c r="A227" s="46"/>
      <c r="B227" s="46"/>
      <c r="C227" s="56">
        <f>1/(1+10^($B$9-Tabla134[[#This Row],[pH]])+10^($C$9-2*Tabla134[[#This Row],[pH]]))</f>
        <v>0.33333333333333331</v>
      </c>
      <c r="D227" s="56">
        <f>(10^($B$9-Tabla134[[#This Row],[pH]]))*Tabla134[[#This Row],[φ₀]]</f>
        <v>0.33333333333333331</v>
      </c>
      <c r="E227" s="56">
        <f>Tabla134[[#This Row],[φ₀]]*(10^($C$9-2*Tabla134[[#This Row],[pH]]))</f>
        <v>0.33333333333333331</v>
      </c>
      <c r="F227" s="20"/>
      <c r="G227" s="21"/>
      <c r="H227" s="21"/>
    </row>
    <row r="228" spans="1:10" x14ac:dyDescent="0.2">
      <c r="A228" s="46"/>
      <c r="B228" s="46"/>
      <c r="C228" s="56">
        <f>1/(1+10^($B$9-Tabla134[[#This Row],[pH]])+10^($C$9-2*Tabla134[[#This Row],[pH]]))</f>
        <v>0.33333333333333331</v>
      </c>
      <c r="D228" s="56">
        <f>(10^($B$9-Tabla134[[#This Row],[pH]]))*Tabla134[[#This Row],[φ₀]]</f>
        <v>0.33333333333333331</v>
      </c>
      <c r="E228" s="56">
        <f>Tabla134[[#This Row],[φ₀]]*(10^($C$9-2*Tabla134[[#This Row],[pH]]))</f>
        <v>0.33333333333333331</v>
      </c>
      <c r="F228" s="20"/>
      <c r="G228" s="21"/>
      <c r="H228" s="21"/>
    </row>
    <row r="229" spans="1:10" x14ac:dyDescent="0.2">
      <c r="A229" s="46"/>
      <c r="B229" s="46"/>
      <c r="C229" s="56">
        <f>1/(1+10^($B$9-Tabla134[[#This Row],[pH]])+10^($C$9-2*Tabla134[[#This Row],[pH]]))</f>
        <v>0.33333333333333331</v>
      </c>
      <c r="D229" s="56">
        <f>(10^($B$9-Tabla134[[#This Row],[pH]]))*Tabla134[[#This Row],[φ₀]]</f>
        <v>0.33333333333333331</v>
      </c>
      <c r="E229" s="56">
        <f>Tabla134[[#This Row],[φ₀]]*(10^($C$9-2*Tabla134[[#This Row],[pH]]))</f>
        <v>0.33333333333333331</v>
      </c>
      <c r="F229" s="20"/>
      <c r="G229" s="21"/>
      <c r="H229" s="21"/>
    </row>
    <row r="230" spans="1:10" x14ac:dyDescent="0.2">
      <c r="A230" s="46"/>
      <c r="B230" s="46"/>
      <c r="C230" s="56">
        <f>1/(1+10^($B$9-Tabla134[[#This Row],[pH]])+10^($C$9-2*Tabla134[[#This Row],[pH]]))</f>
        <v>0.33333333333333331</v>
      </c>
      <c r="D230" s="56">
        <f>(10^($B$9-Tabla134[[#This Row],[pH]]))*Tabla134[[#This Row],[φ₀]]</f>
        <v>0.33333333333333331</v>
      </c>
      <c r="E230" s="56">
        <f>Tabla134[[#This Row],[φ₀]]*(10^($C$9-2*Tabla134[[#This Row],[pH]]))</f>
        <v>0.33333333333333331</v>
      </c>
      <c r="F230" s="20"/>
      <c r="G230" s="21"/>
      <c r="H230" s="21"/>
    </row>
    <row r="231" spans="1:10" x14ac:dyDescent="0.2">
      <c r="A231" s="46"/>
      <c r="B231" s="46"/>
      <c r="C231" s="56">
        <f>1/(1+10^($B$9-Tabla134[[#This Row],[pH]])+10^($C$9-2*Tabla134[[#This Row],[pH]]))</f>
        <v>0.33333333333333331</v>
      </c>
      <c r="D231" s="56">
        <f>(10^($B$9-Tabla134[[#This Row],[pH]]))*Tabla134[[#This Row],[φ₀]]</f>
        <v>0.33333333333333331</v>
      </c>
      <c r="E231" s="56">
        <f>Tabla134[[#This Row],[φ₀]]*(10^($C$9-2*Tabla134[[#This Row],[pH]]))</f>
        <v>0.33333333333333331</v>
      </c>
      <c r="F231" s="20"/>
      <c r="G231" s="21"/>
      <c r="H231" s="21"/>
    </row>
    <row r="232" spans="1:10" x14ac:dyDescent="0.2">
      <c r="A232" s="46"/>
      <c r="B232" s="46"/>
      <c r="C232" s="56">
        <f>1/(1+10^($B$9-Tabla134[[#This Row],[pH]])+10^($C$9-2*Tabla134[[#This Row],[pH]]))</f>
        <v>0.33333333333333331</v>
      </c>
      <c r="D232" s="56">
        <f>(10^($B$9-Tabla134[[#This Row],[pH]]))*Tabla134[[#This Row],[φ₀]]</f>
        <v>0.33333333333333331</v>
      </c>
      <c r="E232" s="56">
        <f>Tabla134[[#This Row],[φ₀]]*(10^($C$9-2*Tabla134[[#This Row],[pH]]))</f>
        <v>0.33333333333333331</v>
      </c>
      <c r="F232" s="20"/>
      <c r="G232" s="21"/>
      <c r="H232" s="21"/>
    </row>
    <row r="233" spans="1:10" x14ac:dyDescent="0.2">
      <c r="A233" s="46"/>
      <c r="B233" s="46"/>
      <c r="C233" s="56">
        <f>1/(1+10^($B$9-Tabla134[[#This Row],[pH]])+10^($C$9-2*Tabla134[[#This Row],[pH]]))</f>
        <v>0.33333333333333331</v>
      </c>
      <c r="D233" s="56">
        <f>(10^($B$9-Tabla134[[#This Row],[pH]]))*Tabla134[[#This Row],[φ₀]]</f>
        <v>0.33333333333333331</v>
      </c>
      <c r="E233" s="56">
        <f>Tabla134[[#This Row],[φ₀]]*(10^($C$9-2*Tabla134[[#This Row],[pH]]))</f>
        <v>0.33333333333333331</v>
      </c>
      <c r="F233" s="20"/>
      <c r="G233" s="21"/>
      <c r="H233" s="21"/>
    </row>
    <row r="234" spans="1:10" x14ac:dyDescent="0.2">
      <c r="A234" s="46"/>
      <c r="B234" s="46"/>
      <c r="C234" s="56">
        <f>1/(1+10^($B$9-Tabla134[[#This Row],[pH]])+10^($C$9-2*Tabla134[[#This Row],[pH]]))</f>
        <v>0.33333333333333331</v>
      </c>
      <c r="D234" s="56">
        <f>(10^($B$9-Tabla134[[#This Row],[pH]]))*Tabla134[[#This Row],[φ₀]]</f>
        <v>0.33333333333333331</v>
      </c>
      <c r="E234" s="56">
        <f>Tabla134[[#This Row],[φ₀]]*(10^($C$9-2*Tabla134[[#This Row],[pH]]))</f>
        <v>0.33333333333333331</v>
      </c>
      <c r="F234" s="20"/>
      <c r="G234" s="21"/>
      <c r="H234" s="21"/>
    </row>
    <row r="235" spans="1:10" x14ac:dyDescent="0.2">
      <c r="A235" s="46"/>
      <c r="B235" s="46"/>
      <c r="C235" s="56">
        <f>1/(1+10^($B$9-Tabla134[[#This Row],[pH]])+10^($C$9-2*Tabla134[[#This Row],[pH]]))</f>
        <v>0.33333333333333331</v>
      </c>
      <c r="D235" s="56">
        <f>(10^($B$9-Tabla134[[#This Row],[pH]]))*Tabla134[[#This Row],[φ₀]]</f>
        <v>0.33333333333333331</v>
      </c>
      <c r="E235" s="56">
        <f>Tabla134[[#This Row],[φ₀]]*(10^($C$9-2*Tabla134[[#This Row],[pH]]))</f>
        <v>0.33333333333333331</v>
      </c>
      <c r="F235" s="20"/>
      <c r="G235" s="21"/>
      <c r="H235" s="21"/>
    </row>
    <row r="237" spans="1:10" ht="150" customHeight="1" x14ac:dyDescent="0.2">
      <c r="A237" s="59" t="s">
        <v>64</v>
      </c>
      <c r="B237" s="59"/>
      <c r="C237" s="59"/>
      <c r="D237" s="59"/>
      <c r="E237" s="59"/>
      <c r="F237" s="59"/>
      <c r="G237" s="59"/>
      <c r="H237" s="59"/>
      <c r="I237" s="59"/>
      <c r="J237" s="59"/>
    </row>
  </sheetData>
  <mergeCells count="15">
    <mergeCell ref="A237:J237"/>
    <mergeCell ref="B3:H4"/>
    <mergeCell ref="B6:H6"/>
    <mergeCell ref="D12:H12"/>
    <mergeCell ref="D13:H13"/>
    <mergeCell ref="D14:H14"/>
    <mergeCell ref="A33:B33"/>
    <mergeCell ref="E9:H10"/>
    <mergeCell ref="G33:H33"/>
    <mergeCell ref="B21:G21"/>
    <mergeCell ref="B31:G31"/>
    <mergeCell ref="B26:G26"/>
    <mergeCell ref="C33:E33"/>
    <mergeCell ref="D16:H16"/>
    <mergeCell ref="D19:H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3" orientation="portrait" horizontalDpi="0" verticalDpi="0"/>
  <headerFooter>
    <oddHeader>&amp;L&amp;"Calibri,Normal"&amp;K000000UNAM - Facultad de Estudios Superiores Cuautitlán&amp;R&amp;"Calibri,Normal"&amp;K000000Visión general de la reactividad química en disolución acuosa en sistemas multicomponente</oddHeader>
    <oddFooter>&amp;L&amp;"Calibri,Normal"&amp;K000000Dr. Arturo de Jesús García Mendoza&amp;C&amp;"Calibri,Normal"&amp;K000000Página -&amp;P--&amp;R&amp;"Calibri,Normal"&amp;K000000&amp;D</oddFooter>
  </headerFooter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Razón de cambio</vt:lpstr>
      <vt:lpstr>Gunnar-Gran</vt:lpstr>
      <vt:lpstr>Mínimos cuadrados</vt:lpstr>
      <vt:lpstr>'Mínimos cuadrados'!Área_de_impresión</vt:lpstr>
      <vt:lpstr>'Razón de cambio'!Área_de_impresión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RUVALCABA JUAREZ</dc:creator>
  <cp:lastModifiedBy>Arturo de Jesús García Mendoza</cp:lastModifiedBy>
  <dcterms:created xsi:type="dcterms:W3CDTF">2022-07-29T06:02:02Z</dcterms:created>
  <dcterms:modified xsi:type="dcterms:W3CDTF">2024-04-01T17:30:18Z</dcterms:modified>
</cp:coreProperties>
</file>