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rturogm/Library/CloudStorage/Dropbox/Docencia/Materiales empleados en Recursos RUA/Convocatoria 2024-II/Videos de Prácticas/"/>
    </mc:Choice>
  </mc:AlternateContent>
  <xr:revisionPtr revIDLastSave="0" documentId="13_ncr:1_{9841F8FB-4F4A-8A43-829E-8C182D835519}" xr6:coauthVersionLast="47" xr6:coauthVersionMax="47" xr10:uidLastSave="{00000000-0000-0000-0000-000000000000}"/>
  <bookViews>
    <workbookView xWindow="0" yWindow="500" windowWidth="26540" windowHeight="26800" xr2:uid="{BBB64F12-F904-B646-820C-D698AA2D3B73}"/>
  </bookViews>
  <sheets>
    <sheet name="CC_Pot_Fluoruro" sheetId="1" r:id="rId1"/>
    <sheet name="CC_Pot_F_Cl" sheetId="3" r:id="rId2"/>
    <sheet name="CC_Pot_F_Cl_Ac" sheetId="4" r:id="rId3"/>
  </sheets>
  <definedNames>
    <definedName name="_xlnm.Print_Area" localSheetId="1">CC_Pot_F_Cl!$A$1:$Q$120</definedName>
    <definedName name="_xlnm.Print_Area" localSheetId="2">CC_Pot_F_Cl_Ac!$A$1:$Q$124</definedName>
    <definedName name="_xlnm.Print_Area" localSheetId="0">CC_Pot_Fluoruro!$A$1:$Q$108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6" i="3" l="1"/>
  <c r="B56" i="3" s="1"/>
  <c r="D56" i="3" s="1"/>
  <c r="J56" i="3"/>
  <c r="B57" i="3"/>
  <c r="D57" i="3" s="1"/>
  <c r="J57" i="3"/>
  <c r="B58" i="3"/>
  <c r="D58" i="3" s="1"/>
  <c r="J58" i="3"/>
  <c r="B59" i="3"/>
  <c r="D59" i="3" s="1"/>
  <c r="J59" i="3"/>
  <c r="B60" i="3"/>
  <c r="D60" i="3" s="1"/>
  <c r="J60" i="3"/>
  <c r="B61" i="3"/>
  <c r="D61" i="3" s="1"/>
  <c r="J61" i="3"/>
  <c r="B62" i="3"/>
  <c r="D62" i="3" s="1"/>
  <c r="J62" i="3"/>
  <c r="B63" i="3"/>
  <c r="D63" i="3"/>
  <c r="J63" i="3"/>
  <c r="B64" i="1"/>
  <c r="P44" i="1" l="1"/>
  <c r="J40" i="4"/>
  <c r="J38" i="3"/>
  <c r="J38" i="1"/>
  <c r="B114" i="4" l="1" a="1"/>
  <c r="B114" i="4" s="1"/>
  <c r="B80" i="4"/>
  <c r="R67" i="4"/>
  <c r="K67" i="4"/>
  <c r="R66" i="4"/>
  <c r="K66" i="4"/>
  <c r="R65" i="4"/>
  <c r="K65" i="4"/>
  <c r="R64" i="4"/>
  <c r="K64" i="4"/>
  <c r="R63" i="4"/>
  <c r="K63" i="4"/>
  <c r="R62" i="4"/>
  <c r="K62" i="4"/>
  <c r="R61" i="4"/>
  <c r="K61" i="4"/>
  <c r="R60" i="4"/>
  <c r="K60" i="4"/>
  <c r="B50" i="4"/>
  <c r="B38" i="4"/>
  <c r="B110" i="3" a="1"/>
  <c r="B110" i="3" s="1"/>
  <c r="B76" i="3"/>
  <c r="Q63" i="3"/>
  <c r="Q62" i="3"/>
  <c r="Q61" i="3"/>
  <c r="Q60" i="3"/>
  <c r="Q59" i="3"/>
  <c r="Q58" i="3"/>
  <c r="Q57" i="3"/>
  <c r="Q56" i="3"/>
  <c r="A54" i="4" l="1"/>
  <c r="E60" i="4"/>
  <c r="A50" i="3"/>
  <c r="B67" i="4"/>
  <c r="D67" i="4" s="1"/>
  <c r="B66" i="4"/>
  <c r="D66" i="4" s="1"/>
  <c r="B65" i="4"/>
  <c r="D65" i="4" s="1"/>
  <c r="B64" i="4"/>
  <c r="D64" i="4" s="1"/>
  <c r="B63" i="4"/>
  <c r="D63" i="4" s="1"/>
  <c r="B62" i="4"/>
  <c r="D62" i="4" s="1"/>
  <c r="B61" i="4"/>
  <c r="D61" i="4" s="1"/>
  <c r="B60" i="4"/>
  <c r="D60" i="4" s="1"/>
  <c r="A40" i="4"/>
  <c r="E67" i="4"/>
  <c r="E66" i="4"/>
  <c r="E65" i="4"/>
  <c r="E64" i="4"/>
  <c r="E63" i="4"/>
  <c r="E62" i="4"/>
  <c r="E61" i="4"/>
  <c r="K72" i="4" a="1"/>
  <c r="K72" i="4" s="1"/>
  <c r="K71" i="4" a="1"/>
  <c r="K71" i="4" s="1"/>
  <c r="M60" i="4"/>
  <c r="M61" i="4"/>
  <c r="M62" i="4"/>
  <c r="M63" i="4"/>
  <c r="M64" i="4"/>
  <c r="M65" i="4"/>
  <c r="M66" i="4"/>
  <c r="M67" i="4"/>
  <c r="B96" i="4"/>
  <c r="A38" i="3"/>
  <c r="J68" i="3" a="1"/>
  <c r="J68" i="3" s="1"/>
  <c r="J67" i="3" a="1"/>
  <c r="J67" i="3" s="1"/>
  <c r="L56" i="3"/>
  <c r="L57" i="3"/>
  <c r="L58" i="3"/>
  <c r="L59" i="3"/>
  <c r="L60" i="3"/>
  <c r="L61" i="3"/>
  <c r="L62" i="3"/>
  <c r="L63" i="3"/>
  <c r="B92" i="3"/>
  <c r="M71" i="4" l="1" a="1"/>
  <c r="M71" i="4" s="1"/>
  <c r="B82" i="4" s="1"/>
  <c r="L67" i="3" a="1"/>
  <c r="L67" i="3" s="1"/>
  <c r="B78" i="3" s="1"/>
  <c r="L67" i="4" l="1"/>
  <c r="N67" i="4"/>
  <c r="L66" i="4"/>
  <c r="N66" i="4"/>
  <c r="L65" i="4"/>
  <c r="N65" i="4"/>
  <c r="L64" i="4"/>
  <c r="N64" i="4"/>
  <c r="L63" i="4"/>
  <c r="N63" i="4"/>
  <c r="L62" i="4"/>
  <c r="N62" i="4"/>
  <c r="L61" i="4"/>
  <c r="N61" i="4"/>
  <c r="G72" i="4" a="1"/>
  <c r="G72" i="4" s="1"/>
  <c r="G71" i="4" a="1"/>
  <c r="G71" i="4" s="1"/>
  <c r="L60" i="4"/>
  <c r="N60" i="4"/>
  <c r="K63" i="3"/>
  <c r="M63" i="3"/>
  <c r="K62" i="3"/>
  <c r="M62" i="3"/>
  <c r="K61" i="3"/>
  <c r="M61" i="3"/>
  <c r="K60" i="3"/>
  <c r="M60" i="3"/>
  <c r="K59" i="3"/>
  <c r="M59" i="3"/>
  <c r="K58" i="3"/>
  <c r="M58" i="3"/>
  <c r="K57" i="3"/>
  <c r="M57" i="3"/>
  <c r="F68" i="3" a="1"/>
  <c r="F68" i="3" s="1"/>
  <c r="F67" i="3" a="1"/>
  <c r="F67" i="3" s="1"/>
  <c r="K56" i="3"/>
  <c r="M56" i="3"/>
  <c r="P45" i="1"/>
  <c r="P46" i="1"/>
  <c r="P47" i="1"/>
  <c r="P48" i="1"/>
  <c r="P49" i="1"/>
  <c r="P50" i="1"/>
  <c r="P51" i="1"/>
  <c r="L71" i="4" l="1" a="1"/>
  <c r="L71" i="4" s="1"/>
  <c r="B81" i="4" s="1"/>
  <c r="K67" i="3" a="1"/>
  <c r="K67" i="3" s="1"/>
  <c r="B77" i="3" s="1"/>
  <c r="M67" i="3" a="1"/>
  <c r="M67" i="3" s="1"/>
  <c r="B79" i="3" s="1"/>
  <c r="N71" i="4" a="1"/>
  <c r="N71" i="4" s="1"/>
  <c r="B83" i="4" s="1"/>
  <c r="I55" i="1" a="1"/>
  <c r="I55" i="1" s="1"/>
  <c r="I56" i="1" a="1"/>
  <c r="I56" i="1" s="1"/>
  <c r="B89" i="3" l="1"/>
  <c r="B93" i="4"/>
  <c r="B91" i="4"/>
  <c r="B84" i="4"/>
  <c r="B87" i="3"/>
  <c r="B80" i="3"/>
  <c r="K44" i="1"/>
  <c r="B103" i="4" l="1"/>
  <c r="B102" i="4"/>
  <c r="B92" i="4"/>
  <c r="B115" i="4" s="1"/>
  <c r="Q67" i="4"/>
  <c r="Q66" i="4"/>
  <c r="Q65" i="4"/>
  <c r="Q64" i="4"/>
  <c r="Q63" i="4"/>
  <c r="B99" i="3"/>
  <c r="B98" i="3"/>
  <c r="B88" i="3"/>
  <c r="B111" i="3" s="1"/>
  <c r="P62" i="3"/>
  <c r="P61" i="3"/>
  <c r="P60" i="3"/>
  <c r="P59" i="3"/>
  <c r="B36" i="1"/>
  <c r="P63" i="3" l="1"/>
  <c r="P56" i="3"/>
  <c r="P57" i="3"/>
  <c r="P58" i="3"/>
  <c r="Q60" i="4"/>
  <c r="Q61" i="4"/>
  <c r="Q62" i="4"/>
  <c r="P67" i="4"/>
  <c r="O67" i="4"/>
  <c r="P66" i="4"/>
  <c r="O66" i="4"/>
  <c r="P65" i="4"/>
  <c r="O65" i="4"/>
  <c r="P64" i="4"/>
  <c r="O64" i="4"/>
  <c r="P63" i="4"/>
  <c r="O63" i="4"/>
  <c r="P62" i="4"/>
  <c r="O62" i="4"/>
  <c r="P61" i="4"/>
  <c r="O61" i="4"/>
  <c r="P60" i="4"/>
  <c r="O60" i="4"/>
  <c r="O63" i="3"/>
  <c r="N63" i="3"/>
  <c r="O62" i="3"/>
  <c r="N62" i="3"/>
  <c r="O61" i="3"/>
  <c r="N61" i="3"/>
  <c r="O60" i="3"/>
  <c r="N60" i="3"/>
  <c r="O59" i="3"/>
  <c r="N59" i="3"/>
  <c r="O58" i="3"/>
  <c r="N58" i="3"/>
  <c r="O57" i="3"/>
  <c r="N57" i="3"/>
  <c r="O56" i="3"/>
  <c r="N56" i="3"/>
  <c r="A38" i="1"/>
  <c r="K45" i="1"/>
  <c r="K47" i="1"/>
  <c r="K48" i="1"/>
  <c r="K50" i="1"/>
  <c r="K49" i="1"/>
  <c r="K46" i="1"/>
  <c r="B117" i="4" l="1"/>
  <c r="A121" i="4" s="1"/>
  <c r="B116" i="4"/>
  <c r="B113" i="3"/>
  <c r="A117" i="3" s="1"/>
  <c r="B112" i="3"/>
  <c r="L48" i="1"/>
  <c r="J48" i="1"/>
  <c r="L50" i="1"/>
  <c r="J50" i="1"/>
  <c r="J51" i="1"/>
  <c r="L51" i="1"/>
  <c r="J46" i="1"/>
  <c r="L46" i="1"/>
  <c r="L47" i="1"/>
  <c r="J47" i="1"/>
  <c r="J45" i="1"/>
  <c r="L45" i="1"/>
  <c r="J49" i="1"/>
  <c r="L49" i="1"/>
  <c r="K51" i="1"/>
  <c r="K55" i="1" s="1" a="1"/>
  <c r="K55" i="1" s="1"/>
  <c r="B66" i="1" s="1"/>
  <c r="J44" i="1" l="1"/>
  <c r="E56" i="1" a="1"/>
  <c r="E56" i="1" s="1"/>
  <c r="E55" i="1" a="1"/>
  <c r="E55" i="1" s="1"/>
  <c r="L44" i="1"/>
  <c r="L55" i="1" s="1" a="1"/>
  <c r="L55" i="1" s="1"/>
  <c r="J55" i="1" a="1"/>
  <c r="J55" i="1" s="1"/>
  <c r="B80" i="1"/>
  <c r="B65" i="1" l="1"/>
  <c r="B67" i="1"/>
  <c r="B77" i="1"/>
  <c r="B68" i="1" l="1"/>
  <c r="B75" i="1"/>
  <c r="B87" i="1" l="1"/>
  <c r="B86" i="1"/>
  <c r="B76" i="1"/>
  <c r="A105" i="1" l="1"/>
  <c r="O46" i="1"/>
  <c r="O49" i="1"/>
  <c r="O51" i="1"/>
  <c r="O47" i="1"/>
  <c r="O48" i="1"/>
  <c r="O50" i="1"/>
  <c r="O45" i="1"/>
  <c r="O44" i="1"/>
  <c r="M48" i="1"/>
  <c r="N47" i="1"/>
  <c r="N45" i="1"/>
  <c r="M44" i="1"/>
  <c r="M45" i="1"/>
  <c r="N50" i="1"/>
  <c r="M51" i="1"/>
  <c r="M49" i="1"/>
  <c r="M46" i="1"/>
  <c r="N51" i="1"/>
  <c r="M50" i="1"/>
  <c r="N49" i="1"/>
  <c r="N48" i="1"/>
  <c r="M47" i="1"/>
  <c r="N46" i="1"/>
  <c r="N4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<sst xmlns="http://schemas.openxmlformats.org/spreadsheetml/2006/main" count="306" uniqueCount="106">
  <si>
    <r>
      <t>s</t>
    </r>
    <r>
      <rPr>
        <vertAlign val="subscript"/>
        <sz val="12"/>
        <rFont val="Calibri (Cuerpo)"/>
      </rPr>
      <t>m</t>
    </r>
  </si>
  <si>
    <r>
      <t>s</t>
    </r>
    <r>
      <rPr>
        <vertAlign val="subscript"/>
        <sz val="12"/>
        <color theme="1"/>
        <rFont val="Calibri (Cuerpo)"/>
      </rPr>
      <t>b</t>
    </r>
  </si>
  <si>
    <r>
      <t>t</t>
    </r>
    <r>
      <rPr>
        <vertAlign val="subscript"/>
        <sz val="12"/>
        <rFont val="Calibri (Cuerpo)"/>
      </rPr>
      <t>α/2</t>
    </r>
  </si>
  <si>
    <t>α</t>
  </si>
  <si>
    <r>
      <t>r</t>
    </r>
    <r>
      <rPr>
        <vertAlign val="superscript"/>
        <sz val="12"/>
        <rFont val="Calibri (Cuerpo)"/>
      </rPr>
      <t>2</t>
    </r>
  </si>
  <si>
    <t>b</t>
  </si>
  <si>
    <r>
      <t>← Calcule el valor de los estadísticos m, b y el coeficiente de determinación (r</t>
    </r>
    <r>
      <rPr>
        <vertAlign val="superscript"/>
        <sz val="12"/>
        <color rgb="FF3F3F76"/>
        <rFont val="Calibri (Cuerpo)"/>
      </rPr>
      <t>2</t>
    </r>
    <r>
      <rPr>
        <sz val="12"/>
        <color rgb="FF3F3F76"/>
        <rFont val="Calibri"/>
        <family val="2"/>
        <scheme val="minor"/>
      </rPr>
      <t>).</t>
    </r>
  </si>
  <si>
    <t>m</t>
  </si>
  <si>
    <r>
      <t>← Calcule el valor de la desviación estándar residual, S</t>
    </r>
    <r>
      <rPr>
        <vertAlign val="subscript"/>
        <sz val="12"/>
        <color rgb="FF3F3F76"/>
        <rFont val="Calibri (Cuerpo)"/>
      </rPr>
      <t>e</t>
    </r>
    <r>
      <rPr>
        <sz val="12"/>
        <color rgb="FF3F3F76"/>
        <rFont val="Calibri"/>
        <family val="2"/>
        <scheme val="minor"/>
      </rPr>
      <t xml:space="preserve"> o S</t>
    </r>
    <r>
      <rPr>
        <vertAlign val="subscript"/>
        <sz val="12"/>
        <color rgb="FF3F3F76"/>
        <rFont val="Calibri (Cuerpo)"/>
      </rPr>
      <t>y/x</t>
    </r>
    <r>
      <rPr>
        <sz val="12"/>
        <color rgb="FF3F3F76"/>
        <rFont val="Calibri"/>
        <family val="2"/>
        <scheme val="minor"/>
      </rPr>
      <t>.</t>
    </r>
  </si>
  <si>
    <r>
      <t>S</t>
    </r>
    <r>
      <rPr>
        <vertAlign val="subscript"/>
        <sz val="12"/>
        <color theme="1"/>
        <rFont val="Calibri (Cuerpo)"/>
      </rPr>
      <t>e</t>
    </r>
  </si>
  <si>
    <r>
      <t>S</t>
    </r>
    <r>
      <rPr>
        <vertAlign val="subscript"/>
        <sz val="12"/>
        <color theme="1"/>
        <rFont val="Calibri (Cuerpo)"/>
      </rPr>
      <t>xy</t>
    </r>
  </si>
  <si>
    <r>
      <t>S</t>
    </r>
    <r>
      <rPr>
        <vertAlign val="subscript"/>
        <sz val="12"/>
        <color theme="1"/>
        <rFont val="Calibri (Cuerpo)"/>
      </rPr>
      <t>yy</t>
    </r>
  </si>
  <si>
    <t>← Calcule el valor de la suma de cuadrados adictivos sobre las abscisas y las ordenadas.</t>
  </si>
  <si>
    <r>
      <t>S</t>
    </r>
    <r>
      <rPr>
        <vertAlign val="subscript"/>
        <sz val="12"/>
        <color theme="1"/>
        <rFont val="Calibri (Cuerpo)"/>
      </rPr>
      <t>xx</t>
    </r>
  </si>
  <si>
    <t>n</t>
  </si>
  <si>
    <t>Upper limit</t>
  </si>
  <si>
    <t>Lower limit</t>
  </si>
  <si>
    <t>xy</t>
  </si>
  <si>
    <t>yy</t>
  </si>
  <si>
    <t>xx</t>
  </si>
  <si>
    <t>Tratamiento de datos según método de mínimos cuadrados.</t>
  </si>
  <si>
    <t>Variable independiente</t>
  </si>
  <si>
    <t>Nombre</t>
  </si>
  <si>
    <r>
      <t>C</t>
    </r>
    <r>
      <rPr>
        <vertAlign val="subscript"/>
        <sz val="12"/>
        <color theme="1"/>
        <rFont val="Calibri (Cuerpo)"/>
      </rPr>
      <t>Std</t>
    </r>
    <r>
      <rPr>
        <sz val="12"/>
        <color theme="1"/>
        <rFont val="Calibri"/>
        <family val="2"/>
        <scheme val="minor"/>
      </rPr>
      <t xml:space="preserve"> [mol/L]</t>
    </r>
  </si>
  <si>
    <t>Modelo</t>
  </si>
  <si>
    <t>← Indique el modelo del equipo empleado.</t>
  </si>
  <si>
    <t>Sumas ➜</t>
  </si>
  <si>
    <t>Promedios ➜</t>
  </si>
  <si>
    <t>← Ingrese un valor para el error que se cometará y definir en consecuencia el intervalo de confianza (1-α).</t>
  </si>
  <si>
    <t>← Determine la desviación estándar de los parámetros m y b asociados al método de mínimos cuadrados.</t>
  </si>
  <si>
    <t>Conclusión</t>
  </si>
  <si>
    <t>← Indique la pureza del reactivo analítico empleado.</t>
  </si>
  <si>
    <t>p []</t>
  </si>
  <si>
    <r>
      <t>m</t>
    </r>
    <r>
      <rPr>
        <vertAlign val="subscript"/>
        <sz val="12"/>
        <color theme="1"/>
        <rFont val="Calibri (Cuerpo)"/>
      </rPr>
      <t>Std</t>
    </r>
    <r>
      <rPr>
        <sz val="12"/>
        <color theme="1"/>
        <rFont val="Calibri"/>
        <family val="2"/>
        <scheme val="minor"/>
      </rPr>
      <t xml:space="preserve"> [g]</t>
    </r>
  </si>
  <si>
    <t>← Indique la masa pesada para preparar la disolución estándar.</t>
  </si>
  <si>
    <t>← Corresponde al volumen de aforo de la disolución estándar.</t>
  </si>
  <si>
    <r>
      <t>V</t>
    </r>
    <r>
      <rPr>
        <vertAlign val="subscript"/>
        <sz val="12"/>
        <color theme="1"/>
        <rFont val="Calibri (Cuerpo)"/>
      </rPr>
      <t>0</t>
    </r>
    <r>
      <rPr>
        <sz val="12"/>
        <color theme="1"/>
        <rFont val="Calibri"/>
        <family val="2"/>
        <scheme val="minor"/>
      </rPr>
      <t xml:space="preserve"> [mL]</t>
    </r>
  </si>
  <si>
    <r>
      <t>C</t>
    </r>
    <r>
      <rPr>
        <b/>
        <vertAlign val="subscript"/>
        <sz val="12"/>
        <color theme="0"/>
        <rFont val="Calibri (Cuerpo)"/>
      </rPr>
      <t>std</t>
    </r>
    <r>
      <rPr>
        <b/>
        <sz val="12"/>
        <color theme="0"/>
        <rFont val="Calibri"/>
        <family val="2"/>
        <scheme val="minor"/>
      </rPr>
      <t xml:space="preserve"> en la celda [mol/L]</t>
    </r>
  </si>
  <si>
    <r>
      <t>C</t>
    </r>
    <r>
      <rPr>
        <vertAlign val="subscript"/>
        <sz val="12"/>
        <rFont val="Calibri (Cuerpo)"/>
      </rPr>
      <t>celda</t>
    </r>
    <r>
      <rPr>
        <sz val="12"/>
        <rFont val="Calibri"/>
        <family val="2"/>
        <scheme val="minor"/>
      </rPr>
      <t xml:space="preserve"> [mol L</t>
    </r>
    <r>
      <rPr>
        <vertAlign val="superscript"/>
        <sz val="12"/>
        <rFont val="Calibri (Cuerpo)"/>
      </rPr>
      <t>-1</t>
    </r>
    <r>
      <rPr>
        <sz val="12"/>
        <rFont val="Calibri"/>
        <family val="2"/>
        <scheme val="minor"/>
      </rPr>
      <t>]</t>
    </r>
  </si>
  <si>
    <r>
      <t>m</t>
    </r>
    <r>
      <rPr>
        <vertAlign val="subscript"/>
        <sz val="12"/>
        <color theme="1"/>
        <rFont val="Calibri (Cuerpo)"/>
      </rPr>
      <t>muestra</t>
    </r>
    <r>
      <rPr>
        <sz val="12"/>
        <color theme="1"/>
        <rFont val="Calibri"/>
        <family val="2"/>
        <scheme val="minor"/>
      </rPr>
      <t xml:space="preserve"> [g]</t>
    </r>
  </si>
  <si>
    <r>
      <t>V</t>
    </r>
    <r>
      <rPr>
        <vertAlign val="subscript"/>
        <sz val="12"/>
        <color theme="1"/>
        <rFont val="Calibri (Cuerpo)"/>
      </rPr>
      <t>aforo mtra</t>
    </r>
    <r>
      <rPr>
        <sz val="12"/>
        <color theme="1"/>
        <rFont val="Calibri"/>
        <family val="2"/>
        <scheme val="minor"/>
      </rPr>
      <t xml:space="preserve"> [mL]</t>
    </r>
  </si>
  <si>
    <r>
      <t>V</t>
    </r>
    <r>
      <rPr>
        <vertAlign val="subscript"/>
        <sz val="12"/>
        <color theme="1"/>
        <rFont val="Calibri (Cuerpo)"/>
      </rPr>
      <t>aforo Std</t>
    </r>
    <r>
      <rPr>
        <sz val="12"/>
        <color theme="1"/>
        <rFont val="Calibri"/>
        <family val="2"/>
        <scheme val="minor"/>
      </rPr>
      <t xml:space="preserve"> [mL]</t>
    </r>
  </si>
  <si>
    <t>← Corresponde al volumen de aforo de la disolución de la muestra.</t>
  </si>
  <si>
    <t>Software</t>
  </si>
  <si>
    <t>← Indique el nombre y versión del software empleado.</t>
  </si>
  <si>
    <t>← Indique la masa pesada de la muestra para preparar su disolución.</t>
  </si>
  <si>
    <t>Marca</t>
  </si>
  <si>
    <t>Lote</t>
  </si>
  <si>
    <t>ET</t>
  </si>
  <si>
    <t>ER</t>
  </si>
  <si>
    <t>mm [g/mol]</t>
  </si>
  <si>
    <r>
      <t>Ag</t>
    </r>
    <r>
      <rPr>
        <vertAlign val="superscript"/>
        <sz val="12"/>
        <color rgb="FF3F3F76"/>
        <rFont val="Calibri"/>
        <family val="2"/>
      </rPr>
      <t>0</t>
    </r>
    <r>
      <rPr>
        <sz val="12"/>
        <color rgb="FF3F3F76"/>
        <rFont val="Calibri"/>
        <family val="2"/>
      </rPr>
      <t>|AgCl(s)</t>
    </r>
  </si>
  <si>
    <t>← Indique el tipo de electrodo de referencia empleado.</t>
  </si>
  <si>
    <t>Disolución estándar</t>
  </si>
  <si>
    <r>
      <t>LaF</t>
    </r>
    <r>
      <rPr>
        <vertAlign val="subscript"/>
        <sz val="12"/>
        <color rgb="FF3F3F76"/>
        <rFont val="Calibri"/>
        <family val="2"/>
      </rPr>
      <t>3(s)</t>
    </r>
  </si>
  <si>
    <r>
      <t>log [F</t>
    </r>
    <r>
      <rPr>
        <b/>
        <vertAlign val="superscript"/>
        <sz val="12"/>
        <color theme="0"/>
        <rFont val="Calibri (Cuerpo)"/>
      </rPr>
      <t>-</t>
    </r>
    <r>
      <rPr>
        <b/>
        <sz val="12"/>
        <color theme="0"/>
        <rFont val="Calibri"/>
        <family val="2"/>
        <scheme val="minor"/>
      </rPr>
      <t>]</t>
    </r>
  </si>
  <si>
    <r>
      <t>[F</t>
    </r>
    <r>
      <rPr>
        <b/>
        <vertAlign val="superscript"/>
        <sz val="12"/>
        <color theme="0"/>
        <rFont val="Calibri (Cuerpo)"/>
      </rPr>
      <t>-</t>
    </r>
    <r>
      <rPr>
        <b/>
        <sz val="12"/>
        <color theme="0"/>
        <rFont val="Calibri"/>
        <family val="2"/>
        <scheme val="minor"/>
      </rPr>
      <t>]</t>
    </r>
  </si>
  <si>
    <t>pH</t>
  </si>
  <si>
    <t>← Indique la masa molar del fluoruro de sodio.</t>
  </si>
  <si>
    <t>← Indique la concentración analítica del NaF empleado.</t>
  </si>
  <si>
    <r>
      <t>pK</t>
    </r>
    <r>
      <rPr>
        <vertAlign val="subscript"/>
        <sz val="12"/>
        <color theme="1"/>
        <rFont val="Calibri"/>
        <family val="2"/>
      </rPr>
      <t>a</t>
    </r>
    <r>
      <rPr>
        <sz val="12"/>
        <color theme="1"/>
        <rFont val="Calibri"/>
        <family val="2"/>
      </rPr>
      <t>(HF/F</t>
    </r>
    <r>
      <rPr>
        <vertAlign val="superscript"/>
        <sz val="12"/>
        <color theme="1"/>
        <rFont val="Calibri"/>
        <family val="2"/>
      </rPr>
      <t>-</t>
    </r>
    <r>
      <rPr>
        <sz val="12"/>
        <color theme="1"/>
        <rFont val="Calibri"/>
        <family val="2"/>
      </rPr>
      <t>)</t>
    </r>
  </si>
  <si>
    <r>
      <t>log K</t>
    </r>
    <r>
      <rPr>
        <vertAlign val="superscript"/>
        <sz val="12"/>
        <color theme="1"/>
        <rFont val="Calibri"/>
        <family val="2"/>
      </rPr>
      <t>pot</t>
    </r>
    <r>
      <rPr>
        <vertAlign val="subscript"/>
        <sz val="12"/>
        <color theme="1"/>
        <rFont val="Calibri"/>
        <family val="2"/>
      </rPr>
      <t>F⁻,OH⁻</t>
    </r>
  </si>
  <si>
    <r>
      <t>log K</t>
    </r>
    <r>
      <rPr>
        <vertAlign val="superscript"/>
        <sz val="12"/>
        <color theme="1"/>
        <rFont val="Calibri"/>
        <family val="2"/>
      </rPr>
      <t>pot</t>
    </r>
    <r>
      <rPr>
        <vertAlign val="subscript"/>
        <sz val="12"/>
        <color theme="1"/>
        <rFont val="Calibri"/>
        <family val="2"/>
      </rPr>
      <t>F⁻,Cl⁻</t>
    </r>
  </si>
  <si>
    <t>← Indique el elemento sensor del electrodo indicador empleado.</t>
  </si>
  <si>
    <r>
      <t>← Reporte el valor del pK</t>
    </r>
    <r>
      <rPr>
        <vertAlign val="subscript"/>
        <sz val="12"/>
        <color rgb="FF3F3F76"/>
        <rFont val="Calibri"/>
        <family val="2"/>
      </rPr>
      <t>a</t>
    </r>
    <r>
      <rPr>
        <sz val="12"/>
        <color rgb="FF3F3F76"/>
        <rFont val="Calibri"/>
        <family val="2"/>
      </rPr>
      <t xml:space="preserve"> del par ácido - base del analito.</t>
    </r>
  </si>
  <si>
    <r>
      <t>← Repote el coeficiente potenciométrico de interferencia hacia OH</t>
    </r>
    <r>
      <rPr>
        <vertAlign val="superscript"/>
        <sz val="12"/>
        <color rgb="FF3F3F76"/>
        <rFont val="Calibri (Cuerpo)"/>
      </rPr>
      <t>-</t>
    </r>
    <r>
      <rPr>
        <sz val="12"/>
        <color rgb="FF3F3F76"/>
        <rFont val="Calibri"/>
        <family val="2"/>
        <scheme val="minor"/>
      </rPr>
      <t>.</t>
    </r>
  </si>
  <si>
    <r>
      <t>← Repote el coeficiente potenciométrico de interferencia hacia Cl</t>
    </r>
    <r>
      <rPr>
        <vertAlign val="superscript"/>
        <sz val="12"/>
        <color rgb="FF3F3F76"/>
        <rFont val="Calibri (Cuerpo)"/>
      </rPr>
      <t>-</t>
    </r>
    <r>
      <rPr>
        <sz val="12"/>
        <color rgb="FF3F3F76"/>
        <rFont val="Calibri"/>
        <family val="2"/>
        <scheme val="minor"/>
      </rPr>
      <t>.</t>
    </r>
  </si>
  <si>
    <t>← Informe la marca de la muestra comercial.</t>
  </si>
  <si>
    <t>← Indique el número de lote de la pasta de dientes comercial.</t>
  </si>
  <si>
    <t>Star Com 1.0</t>
  </si>
  <si>
    <t>Orion Star A214</t>
  </si>
  <si>
    <t>Colgate Triple Acción®</t>
  </si>
  <si>
    <r>
      <t>log K</t>
    </r>
    <r>
      <rPr>
        <vertAlign val="superscript"/>
        <sz val="12"/>
        <color theme="1"/>
        <rFont val="Calibri"/>
        <family val="2"/>
      </rPr>
      <t>pot</t>
    </r>
    <r>
      <rPr>
        <vertAlign val="subscript"/>
        <sz val="12"/>
        <color theme="1"/>
        <rFont val="Calibri"/>
        <family val="2"/>
      </rPr>
      <t>F⁻,CH₃COO⁻</t>
    </r>
  </si>
  <si>
    <r>
      <t xml:space="preserve">∆E </t>
    </r>
    <r>
      <rPr>
        <b/>
        <i/>
        <sz val="10"/>
        <color theme="0"/>
        <rFont val="Calibri"/>
        <family val="2"/>
        <scheme val="minor"/>
      </rPr>
      <t>vs.</t>
    </r>
    <r>
      <rPr>
        <b/>
        <sz val="10"/>
        <color theme="0"/>
        <rFont val="Calibri"/>
        <family val="2"/>
        <scheme val="minor"/>
      </rPr>
      <t xml:space="preserve"> ER promedio [V]</t>
    </r>
  </si>
  <si>
    <r>
      <t xml:space="preserve">∆E </t>
    </r>
    <r>
      <rPr>
        <b/>
        <i/>
        <sz val="10"/>
        <color theme="0"/>
        <rFont val="Calibri"/>
        <family val="2"/>
        <scheme val="minor"/>
      </rPr>
      <t>vs.</t>
    </r>
    <r>
      <rPr>
        <b/>
        <sz val="10"/>
        <color theme="0"/>
        <rFont val="Calibri"/>
        <family val="2"/>
        <scheme val="minor"/>
      </rPr>
      <t xml:space="preserve"> ER Medida 1 [mV]</t>
    </r>
  </si>
  <si>
    <r>
      <t xml:space="preserve">∆E </t>
    </r>
    <r>
      <rPr>
        <b/>
        <i/>
        <sz val="10"/>
        <color theme="0"/>
        <rFont val="Calibri"/>
        <family val="2"/>
        <scheme val="minor"/>
      </rPr>
      <t>vs.</t>
    </r>
    <r>
      <rPr>
        <b/>
        <sz val="10"/>
        <color theme="0"/>
        <rFont val="Calibri"/>
        <family val="2"/>
        <scheme val="minor"/>
      </rPr>
      <t xml:space="preserve"> ER Medida 2 [mV]</t>
    </r>
  </si>
  <si>
    <r>
      <t xml:space="preserve">∆E </t>
    </r>
    <r>
      <rPr>
        <b/>
        <i/>
        <sz val="10"/>
        <color theme="0"/>
        <rFont val="Calibri"/>
        <family val="2"/>
        <scheme val="minor"/>
      </rPr>
      <t>vs.</t>
    </r>
    <r>
      <rPr>
        <b/>
        <sz val="10"/>
        <color theme="0"/>
        <rFont val="Calibri"/>
        <family val="2"/>
        <scheme val="minor"/>
      </rPr>
      <t xml:space="preserve"> ER Medida 3 [mV]</t>
    </r>
  </si>
  <si>
    <t>Desv. Est.[V]</t>
  </si>
  <si>
    <r>
      <t>(∆E -y)/S</t>
    </r>
    <r>
      <rPr>
        <b/>
        <vertAlign val="subscript"/>
        <sz val="12"/>
        <color theme="0"/>
        <rFont val="Calibri (Cuerpo)"/>
      </rPr>
      <t>e</t>
    </r>
  </si>
  <si>
    <t>Tratamiento experimental para la determinación de la cantidad de fluoruro en pasta de dientes comercial mediante una curva de calibración potenciométrica usando un electrodo selectivo a iones.</t>
  </si>
  <si>
    <t>Medición de muestra</t>
  </si>
  <si>
    <r>
      <t xml:space="preserve">∆E </t>
    </r>
    <r>
      <rPr>
        <b/>
        <i/>
        <sz val="12"/>
        <color theme="0"/>
        <rFont val="Calibri"/>
        <family val="2"/>
        <scheme val="minor"/>
      </rPr>
      <t>vs.</t>
    </r>
    <r>
      <rPr>
        <b/>
        <sz val="12"/>
        <color theme="0"/>
        <rFont val="Calibri"/>
        <family val="2"/>
        <scheme val="minor"/>
      </rPr>
      <t xml:space="preserve"> ER [mV]</t>
    </r>
  </si>
  <si>
    <t>∆E prom [V]</t>
  </si>
  <si>
    <r>
      <t>C</t>
    </r>
    <r>
      <rPr>
        <vertAlign val="subscript"/>
        <sz val="12"/>
        <color theme="1"/>
        <rFont val="Calibri (Cuerpo)"/>
      </rPr>
      <t>NaF</t>
    </r>
    <r>
      <rPr>
        <sz val="12"/>
        <color theme="1"/>
        <rFont val="Calibri"/>
        <family val="2"/>
        <scheme val="minor"/>
      </rPr>
      <t xml:space="preserve"> %(m/m)</t>
    </r>
  </si>
  <si>
    <r>
      <t>← Determine la concentración de fluoruro (reportado como NaF) en porcentaje m/m y en ppm de F</t>
    </r>
    <r>
      <rPr>
        <vertAlign val="superscript"/>
        <sz val="12"/>
        <color rgb="FF3F3F76"/>
        <rFont val="Calibri"/>
        <family val="2"/>
        <scheme val="minor"/>
      </rPr>
      <t xml:space="preserve">- </t>
    </r>
    <r>
      <rPr>
        <sz val="12"/>
        <color rgb="FF3F3F76"/>
        <rFont val="Calibri"/>
        <family val="2"/>
        <scheme val="minor"/>
      </rPr>
      <t>presente en la pasta de dientes.</t>
    </r>
  </si>
  <si>
    <t>↓ Complete la siguiente tabla, colocando el potencial de celda asociados a la concentración del ion fluoruro en disolución acuosa. Utilice la sintaxis adecuada.</t>
  </si>
  <si>
    <t>← Indique volumen usado de los sistemas en la celda.</t>
  </si>
  <si>
    <r>
      <t>C</t>
    </r>
    <r>
      <rPr>
        <vertAlign val="subscript"/>
        <sz val="12"/>
        <color theme="1"/>
        <rFont val="Calibri (Cuerpo)"/>
      </rPr>
      <t>F⁻</t>
    </r>
    <r>
      <rPr>
        <sz val="12"/>
        <color theme="1"/>
        <rFont val="Calibri"/>
        <family val="2"/>
        <scheme val="minor"/>
      </rPr>
      <t xml:space="preserve"> ppm</t>
    </r>
  </si>
  <si>
    <r>
      <rPr>
        <b/>
        <sz val="12"/>
        <color rgb="FF3F3F76"/>
        <rFont val="Calibri"/>
        <family val="2"/>
        <scheme val="minor"/>
      </rPr>
      <t>Referencias.</t>
    </r>
    <r>
      <rPr>
        <sz val="12"/>
        <color rgb="FF3F3F76"/>
        <rFont val="Calibri"/>
        <family val="2"/>
        <scheme val="minor"/>
      </rPr>
      <t xml:space="preserve">
• Bard, A. J. &amp; Faulkner, L. R. (2000). </t>
    </r>
    <r>
      <rPr>
        <i/>
        <sz val="12"/>
        <color rgb="FF3F3F76"/>
        <rFont val="Calibri"/>
        <family val="2"/>
        <scheme val="minor"/>
      </rPr>
      <t>Electrochemical Methods</t>
    </r>
    <r>
      <rPr>
        <sz val="12"/>
        <color rgb="FF3F3F76"/>
        <rFont val="Calibri"/>
        <family val="2"/>
        <scheme val="minor"/>
      </rPr>
      <t xml:space="preserve">. Wiley.
• Light, T. S. &amp; Cappuccino, C. C. (1975). Determination of fluoride in toothpaste using an ion-selective electrode. </t>
    </r>
    <r>
      <rPr>
        <i/>
        <sz val="12"/>
        <color rgb="FF3F3F76"/>
        <rFont val="Calibri"/>
        <family val="2"/>
        <scheme val="minor"/>
      </rPr>
      <t>Journal of Chemical Education</t>
    </r>
    <r>
      <rPr>
        <sz val="12"/>
        <color rgb="FF3F3F76"/>
        <rFont val="Calibri"/>
        <family val="2"/>
        <scheme val="minor"/>
      </rPr>
      <t xml:space="preserve">, 52(4), 247. https://doi.org/10.1021/ed052p247.
• Miller, J. N. &amp; Miller, J. C. (2011). </t>
    </r>
    <r>
      <rPr>
        <i/>
        <sz val="12"/>
        <color rgb="FF3F3F76"/>
        <rFont val="Calibri"/>
        <family val="2"/>
        <scheme val="minor"/>
      </rPr>
      <t>Statistics and Chemometrics for Analytical Chemistry</t>
    </r>
    <r>
      <rPr>
        <sz val="12"/>
        <color rgb="FF3F3F76"/>
        <rFont val="Calibri"/>
        <family val="2"/>
        <scheme val="minor"/>
      </rPr>
      <t xml:space="preserve"> (Sixth edition). Pearson Education Limited.
• Pingarrón-Carrazón, J. M. &amp; Sánchez-Batanero, P. (2003). Química Electroanalítica. Síntesis.</t>
    </r>
  </si>
  <si>
    <r>
      <t>[Cl</t>
    </r>
    <r>
      <rPr>
        <b/>
        <vertAlign val="superscript"/>
        <sz val="12"/>
        <color theme="0"/>
        <rFont val="Calibri"/>
        <family val="2"/>
        <scheme val="minor"/>
      </rPr>
      <t>-</t>
    </r>
    <r>
      <rPr>
        <b/>
        <sz val="12"/>
        <color theme="0"/>
        <rFont val="Calibri"/>
        <family val="2"/>
        <scheme val="minor"/>
      </rPr>
      <t>]</t>
    </r>
  </si>
  <si>
    <t>← Indique la masa molar del cloruro de sodio.</t>
  </si>
  <si>
    <t>← Indique la masa pesada para preparar la disolución TISAB.</t>
  </si>
  <si>
    <t>← Indique la concentración analítica del NaCl empleado.</t>
  </si>
  <si>
    <t>← Indique la concentración final del buffer de acetatos preparado</t>
  </si>
  <si>
    <r>
      <t>C</t>
    </r>
    <r>
      <rPr>
        <vertAlign val="subscript"/>
        <sz val="12"/>
        <color theme="1"/>
        <rFont val="Calibri (Cuerpo)"/>
      </rPr>
      <t>NaCl</t>
    </r>
    <r>
      <rPr>
        <sz val="12"/>
        <color theme="1"/>
        <rFont val="Calibri"/>
        <family val="2"/>
        <scheme val="minor"/>
      </rPr>
      <t xml:space="preserve"> [mol/L]</t>
    </r>
  </si>
  <si>
    <r>
      <t>C</t>
    </r>
    <r>
      <rPr>
        <vertAlign val="subscript"/>
        <sz val="12"/>
        <color theme="1"/>
        <rFont val="Calibri (Cuerpo)"/>
      </rPr>
      <t>Buffer</t>
    </r>
    <r>
      <rPr>
        <sz val="12"/>
        <color theme="1"/>
        <rFont val="Calibri"/>
        <family val="2"/>
        <scheme val="minor"/>
      </rPr>
      <t xml:space="preserve"> [mol/L]</t>
    </r>
  </si>
  <si>
    <r>
      <t>pK</t>
    </r>
    <r>
      <rPr>
        <vertAlign val="subscript"/>
        <sz val="12"/>
        <color theme="1"/>
        <rFont val="Calibri"/>
        <family val="2"/>
      </rPr>
      <t>a</t>
    </r>
    <r>
      <rPr>
        <sz val="12"/>
        <color theme="1"/>
        <rFont val="Calibri"/>
        <family val="2"/>
      </rPr>
      <t>(CH</t>
    </r>
    <r>
      <rPr>
        <vertAlign val="subscript"/>
        <sz val="12"/>
        <color theme="1"/>
        <rFont val="Calibri"/>
        <family val="2"/>
      </rPr>
      <t>3</t>
    </r>
    <r>
      <rPr>
        <sz val="12"/>
        <color theme="1"/>
        <rFont val="Calibri"/>
        <family val="2"/>
      </rPr>
      <t>COOH/CH3COO</t>
    </r>
    <r>
      <rPr>
        <vertAlign val="superscript"/>
        <sz val="12"/>
        <color theme="1"/>
        <rFont val="Calibri"/>
        <family val="2"/>
      </rPr>
      <t>-</t>
    </r>
    <r>
      <rPr>
        <sz val="12"/>
        <color theme="1"/>
        <rFont val="Calibri"/>
        <family val="2"/>
      </rPr>
      <t>)</t>
    </r>
  </si>
  <si>
    <t>Hoja de cálculo para Curva de calibrado, sensor potenciométrico de LaF₃ - Práctica 2.</t>
  </si>
  <si>
    <t>Dr. García-Mendoza, Q. Sánchez-Moreno, MC. Ruvalcaba-Juárez, Q. Valenzuela-Bonilla</t>
  </si>
  <si>
    <t>← Indique el volumen usado en los sistemas en la celda.</t>
  </si>
  <si>
    <t>← Reporte el volumen de aforo de la disolución estándar.</t>
  </si>
  <si>
    <t>← Reporte al volumen de aforo de la disolución estándar.</t>
  </si>
  <si>
    <t>Conjunto de mediciones de potencial</t>
  </si>
  <si>
    <r>
      <t>[CH</t>
    </r>
    <r>
      <rPr>
        <b/>
        <vertAlign val="subscript"/>
        <sz val="12"/>
        <color theme="0"/>
        <rFont val="Calibri (Cuerpo)"/>
      </rPr>
      <t>3</t>
    </r>
    <r>
      <rPr>
        <b/>
        <sz val="12"/>
        <color theme="0"/>
        <rFont val="Calibri"/>
        <family val="2"/>
        <scheme val="minor"/>
      </rPr>
      <t>COO</t>
    </r>
    <r>
      <rPr>
        <b/>
        <vertAlign val="superscript"/>
        <sz val="12"/>
        <color theme="0"/>
        <rFont val="Calibri"/>
        <family val="2"/>
        <scheme val="minor"/>
      </rPr>
      <t>-</t>
    </r>
    <r>
      <rPr>
        <b/>
        <sz val="12"/>
        <color theme="0"/>
        <rFont val="Calibri"/>
        <family val="2"/>
        <scheme val="minor"/>
      </rPr>
      <t>]</t>
    </r>
  </si>
  <si>
    <r>
      <t>log ( [F</t>
    </r>
    <r>
      <rPr>
        <b/>
        <vertAlign val="superscript"/>
        <sz val="10"/>
        <color theme="0"/>
        <rFont val="Calibri (Cuerpo)"/>
      </rPr>
      <t>-</t>
    </r>
    <r>
      <rPr>
        <b/>
        <sz val="10"/>
        <color theme="0"/>
        <rFont val="Calibri"/>
        <family val="2"/>
        <scheme val="minor"/>
      </rPr>
      <t>]+K</t>
    </r>
    <r>
      <rPr>
        <b/>
        <vertAlign val="superscript"/>
        <sz val="10"/>
        <color theme="0"/>
        <rFont val="Calibri (Cuerpo)"/>
      </rPr>
      <t>pot</t>
    </r>
    <r>
      <rPr>
        <b/>
        <sz val="10"/>
        <color theme="0"/>
        <rFont val="Calibri"/>
        <family val="2"/>
        <scheme val="minor"/>
      </rPr>
      <t>[Cl</t>
    </r>
    <r>
      <rPr>
        <b/>
        <vertAlign val="superscript"/>
        <sz val="10"/>
        <color theme="0"/>
        <rFont val="Calibri (Cuerpo)"/>
      </rPr>
      <t>-</t>
    </r>
    <r>
      <rPr>
        <b/>
        <sz val="10"/>
        <color theme="0"/>
        <rFont val="Calibri"/>
        <family val="2"/>
        <scheme val="minor"/>
      </rPr>
      <t>] )</t>
    </r>
  </si>
  <si>
    <r>
      <t>log ( [F</t>
    </r>
    <r>
      <rPr>
        <b/>
        <vertAlign val="superscript"/>
        <sz val="10"/>
        <color theme="0"/>
        <rFont val="Calibri (Cuerpo)"/>
      </rPr>
      <t>-</t>
    </r>
    <r>
      <rPr>
        <b/>
        <sz val="10"/>
        <color theme="0"/>
        <rFont val="Calibri"/>
        <family val="2"/>
        <scheme val="minor"/>
      </rPr>
      <t>]+K</t>
    </r>
    <r>
      <rPr>
        <b/>
        <vertAlign val="superscript"/>
        <sz val="10"/>
        <color theme="0"/>
        <rFont val="Calibri (Cuerpo)"/>
      </rPr>
      <t>pot</t>
    </r>
    <r>
      <rPr>
        <b/>
        <sz val="10"/>
        <color theme="0"/>
        <rFont val="Calibri"/>
        <family val="2"/>
        <scheme val="minor"/>
      </rPr>
      <t>[Cl</t>
    </r>
    <r>
      <rPr>
        <b/>
        <vertAlign val="superscript"/>
        <sz val="10"/>
        <color theme="0"/>
        <rFont val="Calibri (Cuerpo)"/>
      </rPr>
      <t>-</t>
    </r>
    <r>
      <rPr>
        <b/>
        <sz val="10"/>
        <color theme="0"/>
        <rFont val="Calibri"/>
        <family val="2"/>
        <scheme val="minor"/>
      </rPr>
      <t>]+K</t>
    </r>
    <r>
      <rPr>
        <b/>
        <vertAlign val="superscript"/>
        <sz val="10"/>
        <color theme="0"/>
        <rFont val="Calibri (Cuerpo)"/>
      </rPr>
      <t>pot</t>
    </r>
    <r>
      <rPr>
        <b/>
        <sz val="10"/>
        <color theme="0"/>
        <rFont val="Calibri"/>
        <family val="2"/>
        <scheme val="minor"/>
      </rPr>
      <t>[CH</t>
    </r>
    <r>
      <rPr>
        <b/>
        <vertAlign val="subscript"/>
        <sz val="10"/>
        <color theme="0"/>
        <rFont val="Calibri"/>
        <family val="2"/>
        <scheme val="minor"/>
      </rPr>
      <t>3</t>
    </r>
    <r>
      <rPr>
        <b/>
        <sz val="10"/>
        <color theme="0"/>
        <rFont val="Calibri"/>
        <family val="2"/>
        <scheme val="minor"/>
      </rPr>
      <t>COO</t>
    </r>
    <r>
      <rPr>
        <b/>
        <vertAlign val="superscript"/>
        <sz val="10"/>
        <color theme="0"/>
        <rFont val="Calibri"/>
        <family val="2"/>
        <scheme val="minor"/>
      </rPr>
      <t>-</t>
    </r>
    <r>
      <rPr>
        <b/>
        <sz val="10"/>
        <color theme="0"/>
        <rFont val="Calibri"/>
        <family val="2"/>
        <scheme val="minor"/>
      </rPr>
      <t>] 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</si>
</sst>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.00000"/>
    <numFmt numFmtId="166" formatCode="0.0000"/>
    <numFmt numFmtId="167" formatCode="0.0E+00"/>
    <numFmt numFmtId="168" formatCode="0.0%"/>
    <numFmt numFmtId="169" formatCode="0.000"/>
  </numFmts>
  <fonts count="4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2"/>
      <color theme="1"/>
      <name val="Calibri"/>
      <family val="2"/>
    </font>
    <font>
      <sz val="12"/>
      <name val="Calibri"/>
      <family val="2"/>
    </font>
    <font>
      <sz val="12"/>
      <name val="Calibri"/>
      <family val="2"/>
      <scheme val="minor"/>
    </font>
    <font>
      <vertAlign val="subscript"/>
      <sz val="12"/>
      <name val="Calibri (Cuerpo)"/>
    </font>
    <font>
      <vertAlign val="subscript"/>
      <sz val="12"/>
      <color theme="1"/>
      <name val="Calibri (Cuerpo)"/>
    </font>
    <font>
      <vertAlign val="superscript"/>
      <sz val="12"/>
      <name val="Calibri (Cuerpo)"/>
    </font>
    <font>
      <vertAlign val="superscript"/>
      <sz val="12"/>
      <color rgb="FF3F3F76"/>
      <name val="Calibri (Cuerpo)"/>
    </font>
    <font>
      <vertAlign val="subscript"/>
      <sz val="12"/>
      <color rgb="FF3F3F76"/>
      <name val="Calibri (Cuerpo)"/>
    </font>
    <font>
      <sz val="12"/>
      <color theme="0" tint="-0.499984740745262"/>
      <name val="Calibri (Cuerpo)"/>
    </font>
    <font>
      <sz val="11"/>
      <color theme="0"/>
      <name val="Calibri"/>
      <family val="2"/>
      <scheme val="minor"/>
    </font>
    <font>
      <b/>
      <vertAlign val="subscript"/>
      <sz val="12"/>
      <color theme="0"/>
      <name val="Calibri (Cuerpo)"/>
    </font>
    <font>
      <sz val="12"/>
      <color theme="0" tint="-0.499984740745262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3F3F76"/>
      <name val="Calibri"/>
      <family val="2"/>
      <scheme val="minor"/>
    </font>
    <font>
      <sz val="8"/>
      <name val="Calibri"/>
      <family val="2"/>
      <scheme val="minor"/>
    </font>
    <font>
      <sz val="12"/>
      <color rgb="FF3F3F76"/>
      <name val="Calibri"/>
      <family val="2"/>
    </font>
    <font>
      <vertAlign val="superscript"/>
      <sz val="12"/>
      <color rgb="FF3F3F76"/>
      <name val="Calibri"/>
      <family val="2"/>
    </font>
    <font>
      <vertAlign val="subscript"/>
      <sz val="12"/>
      <color rgb="FF3F3F76"/>
      <name val="Calibri"/>
      <family val="2"/>
    </font>
    <font>
      <b/>
      <vertAlign val="superscript"/>
      <sz val="12"/>
      <color theme="0"/>
      <name val="Calibri (Cuerpo)"/>
    </font>
    <font>
      <vertAlign val="superscript"/>
      <sz val="12"/>
      <color theme="1"/>
      <name val="Calibri"/>
      <family val="2"/>
    </font>
    <font>
      <vertAlign val="subscript"/>
      <sz val="12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sz val="12"/>
      <color theme="0" tint="-0.499984740745262"/>
      <name val="Calibri"/>
      <family val="2"/>
    </font>
    <font>
      <b/>
      <i/>
      <sz val="12"/>
      <color theme="0"/>
      <name val="Calibri"/>
      <family val="2"/>
      <scheme val="minor"/>
    </font>
    <font>
      <vertAlign val="superscript"/>
      <sz val="12"/>
      <color rgb="FF3F3F76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2"/>
      <color rgb="FF3F3F76"/>
      <name val="Calibri"/>
      <family val="2"/>
      <scheme val="minor"/>
    </font>
    <font>
      <b/>
      <vertAlign val="superscript"/>
      <sz val="12"/>
      <color theme="0"/>
      <name val="Calibri"/>
      <family val="2"/>
      <scheme val="minor"/>
    </font>
    <font>
      <b/>
      <vertAlign val="superscript"/>
      <sz val="10"/>
      <color theme="0"/>
      <name val="Calibri (Cuerpo)"/>
    </font>
    <font>
      <b/>
      <vertAlign val="subscript"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FFCC99"/>
        <bgColor rgb="FFFFCC99"/>
      </patternFill>
    </fill>
    <fill>
      <patternFill patternType="solid">
        <fgColor rgb="FFFFFFCC"/>
        <bgColor rgb="FFFFFFCC"/>
      </patternFill>
    </fill>
    <fill>
      <patternFill patternType="solid">
        <fgColor theme="6"/>
        <bgColor theme="6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499984740745262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rgb="FFB2B2B2"/>
      </left>
      <right/>
      <top/>
      <bottom/>
      <diagonal/>
    </border>
    <border>
      <left/>
      <right style="thin">
        <color rgb="FFB2B2B2"/>
      </right>
      <top/>
      <bottom/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6" fillId="4" borderId="2" applyNumberFormat="0" applyAlignment="0" applyProtection="0"/>
    <xf numFmtId="0" fontId="7" fillId="5" borderId="2" applyNumberFormat="0" applyAlignment="0" applyProtection="0"/>
    <xf numFmtId="0" fontId="1" fillId="6" borderId="3" applyNumberFormat="0" applyFont="0" applyAlignment="0" applyProtection="0"/>
    <xf numFmtId="0" fontId="20" fillId="7" borderId="0" applyNumberFormat="0" applyBorder="0" applyAlignment="0" applyProtection="0"/>
    <xf numFmtId="0" fontId="9" fillId="0" borderId="0"/>
    <xf numFmtId="0" fontId="23" fillId="5" borderId="8" applyNumberFormat="0" applyAlignment="0" applyProtection="0"/>
  </cellStyleXfs>
  <cellXfs count="111">
    <xf numFmtId="0" fontId="0" fillId="0" borderId="0" xfId="0"/>
    <xf numFmtId="0" fontId="10" fillId="0" borderId="0" xfId="10" applyFont="1"/>
    <xf numFmtId="164" fontId="10" fillId="0" borderId="0" xfId="10" applyNumberFormat="1" applyFont="1" applyAlignment="1">
      <alignment horizontal="right" vertical="center"/>
    </xf>
    <xf numFmtId="2" fontId="11" fillId="0" borderId="0" xfId="0" applyNumberFormat="1" applyFont="1" applyAlignment="1">
      <alignment horizontal="center" vertical="center"/>
    </xf>
    <xf numFmtId="2" fontId="12" fillId="0" borderId="0" xfId="10" applyNumberFormat="1" applyFont="1" applyAlignment="1">
      <alignment horizontal="center" vertical="center"/>
    </xf>
    <xf numFmtId="2" fontId="13" fillId="0" borderId="0" xfId="10" applyNumberFormat="1" applyFont="1" applyAlignment="1">
      <alignment horizontal="center" vertical="center"/>
    </xf>
    <xf numFmtId="2" fontId="13" fillId="0" borderId="0" xfId="10" applyNumberFormat="1" applyFont="1" applyAlignment="1">
      <alignment horizontal="right" vertical="center"/>
    </xf>
    <xf numFmtId="0" fontId="0" fillId="8" borderId="0" xfId="0" applyFill="1"/>
    <xf numFmtId="2" fontId="13" fillId="8" borderId="0" xfId="10" applyNumberFormat="1" applyFont="1" applyFill="1" applyAlignment="1">
      <alignment horizontal="left"/>
    </xf>
    <xf numFmtId="0" fontId="0" fillId="8" borderId="0" xfId="0" applyFill="1" applyAlignment="1">
      <alignment horizontal="left"/>
    </xf>
    <xf numFmtId="2" fontId="13" fillId="8" borderId="0" xfId="10" applyNumberFormat="1" applyFont="1" applyFill="1" applyAlignment="1">
      <alignment horizontal="left" vertical="center"/>
    </xf>
    <xf numFmtId="2" fontId="6" fillId="4" borderId="2" xfId="6" applyNumberFormat="1" applyAlignment="1">
      <alignment horizontal="center" vertical="center"/>
    </xf>
    <xf numFmtId="11" fontId="12" fillId="0" borderId="0" xfId="10" applyNumberFormat="1" applyFont="1" applyAlignment="1">
      <alignment horizontal="center" vertical="center"/>
    </xf>
    <xf numFmtId="167" fontId="13" fillId="0" borderId="0" xfId="10" applyNumberFormat="1" applyFont="1" applyAlignment="1">
      <alignment horizontal="center" vertical="center"/>
    </xf>
    <xf numFmtId="1" fontId="13" fillId="0" borderId="0" xfId="10" applyNumberFormat="1" applyFont="1" applyAlignment="1">
      <alignment horizontal="center" vertical="center"/>
    </xf>
    <xf numFmtId="166" fontId="13" fillId="0" borderId="0" xfId="10" applyNumberFormat="1" applyFont="1" applyAlignment="1">
      <alignment horizontal="center" vertical="center"/>
    </xf>
    <xf numFmtId="164" fontId="0" fillId="0" borderId="0" xfId="0" applyNumberFormat="1"/>
    <xf numFmtId="168" fontId="11" fillId="0" borderId="0" xfId="1" applyNumberFormat="1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2" fontId="10" fillId="0" borderId="0" xfId="10" applyNumberFormat="1" applyFont="1"/>
    <xf numFmtId="11" fontId="11" fillId="0" borderId="0" xfId="0" applyNumberFormat="1" applyFont="1" applyAlignment="1">
      <alignment horizontal="center" vertical="center"/>
    </xf>
    <xf numFmtId="11" fontId="19" fillId="0" borderId="0" xfId="10" applyNumberFormat="1" applyFont="1" applyAlignment="1">
      <alignment horizontal="center" vertical="center"/>
    </xf>
    <xf numFmtId="11" fontId="0" fillId="0" borderId="0" xfId="0" applyNumberFormat="1" applyAlignment="1">
      <alignment horizontal="center" vertical="center"/>
    </xf>
    <xf numFmtId="0" fontId="8" fillId="0" borderId="0" xfId="9" applyFont="1" applyFill="1" applyBorder="1" applyAlignment="1">
      <alignment horizontal="center" vertical="center"/>
    </xf>
    <xf numFmtId="0" fontId="8" fillId="0" borderId="0" xfId="9" applyFont="1" applyFill="1" applyBorder="1" applyAlignment="1">
      <alignment horizontal="center" vertical="center" wrapText="1"/>
    </xf>
    <xf numFmtId="0" fontId="1" fillId="0" borderId="0" xfId="0" applyFont="1"/>
    <xf numFmtId="0" fontId="13" fillId="0" borderId="0" xfId="10" applyFont="1"/>
    <xf numFmtId="166" fontId="0" fillId="0" borderId="0" xfId="0" applyNumberFormat="1"/>
    <xf numFmtId="0" fontId="3" fillId="0" borderId="1" xfId="3"/>
    <xf numFmtId="0" fontId="2" fillId="0" borderId="0" xfId="2"/>
    <xf numFmtId="164" fontId="6" fillId="4" borderId="2" xfId="6" applyNumberFormat="1"/>
    <xf numFmtId="11" fontId="7" fillId="5" borderId="2" xfId="7" applyNumberFormat="1"/>
    <xf numFmtId="165" fontId="7" fillId="5" borderId="2" xfId="7" applyNumberFormat="1"/>
    <xf numFmtId="11" fontId="22" fillId="0" borderId="0" xfId="10" applyNumberFormat="1" applyFont="1" applyAlignment="1">
      <alignment horizontal="center" vertical="center"/>
    </xf>
    <xf numFmtId="166" fontId="6" fillId="4" borderId="2" xfId="6" applyNumberFormat="1" applyAlignment="1">
      <alignment horizontal="right"/>
    </xf>
    <xf numFmtId="0" fontId="13" fillId="9" borderId="0" xfId="10" applyFont="1" applyFill="1" applyAlignment="1">
      <alignment vertical="center"/>
    </xf>
    <xf numFmtId="1" fontId="7" fillId="5" borderId="2" xfId="7" applyNumberFormat="1"/>
    <xf numFmtId="1" fontId="13" fillId="8" borderId="0" xfId="10" applyNumberFormat="1" applyFont="1" applyFill="1" applyAlignment="1">
      <alignment horizontal="right" vertical="center"/>
    </xf>
    <xf numFmtId="0" fontId="0" fillId="8" borderId="0" xfId="0" applyFill="1" applyAlignment="1">
      <alignment horizontal="right"/>
    </xf>
    <xf numFmtId="0" fontId="23" fillId="5" borderId="8" xfId="11"/>
    <xf numFmtId="169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7" fillId="5" borderId="2" xfId="7" applyNumberFormat="1"/>
    <xf numFmtId="1" fontId="0" fillId="0" borderId="0" xfId="0" applyNumberFormat="1" applyAlignment="1">
      <alignment horizontal="center" vertical="center"/>
    </xf>
    <xf numFmtId="166" fontId="6" fillId="4" borderId="2" xfId="6" applyNumberFormat="1"/>
    <xf numFmtId="2" fontId="6" fillId="4" borderId="2" xfId="6" applyNumberFormat="1"/>
    <xf numFmtId="168" fontId="6" fillId="4" borderId="2" xfId="1" applyNumberFormat="1" applyFont="1" applyFill="1" applyBorder="1"/>
    <xf numFmtId="0" fontId="10" fillId="0" borderId="0" xfId="10" applyFont="1" applyAlignment="1">
      <alignment horizontal="right"/>
    </xf>
    <xf numFmtId="0" fontId="11" fillId="10" borderId="0" xfId="0" applyFont="1" applyFill="1"/>
    <xf numFmtId="166" fontId="26" fillId="11" borderId="2" xfId="0" applyNumberFormat="1" applyFont="1" applyFill="1" applyBorder="1" applyAlignment="1">
      <alignment horizontal="right"/>
    </xf>
    <xf numFmtId="11" fontId="26" fillId="11" borderId="2" xfId="0" applyNumberFormat="1" applyFont="1" applyFill="1" applyBorder="1" applyAlignment="1">
      <alignment horizontal="right"/>
    </xf>
    <xf numFmtId="169" fontId="6" fillId="4" borderId="2" xfId="6" applyNumberFormat="1" applyAlignment="1">
      <alignment horizontal="right" vertical="center"/>
    </xf>
    <xf numFmtId="164" fontId="26" fillId="11" borderId="2" xfId="0" applyNumberFormat="1" applyFont="1" applyFill="1" applyBorder="1" applyAlignment="1">
      <alignment horizontal="right"/>
    </xf>
    <xf numFmtId="0" fontId="32" fillId="0" borderId="0" xfId="9" applyFont="1" applyFill="1" applyBorder="1" applyAlignment="1">
      <alignment horizontal="center" vertical="center" wrapText="1"/>
    </xf>
    <xf numFmtId="0" fontId="8" fillId="0" borderId="0" xfId="9" applyFont="1" applyFill="1" applyAlignment="1">
      <alignment horizontal="center" vertical="center"/>
    </xf>
    <xf numFmtId="169" fontId="34" fillId="0" borderId="0" xfId="10" applyNumberFormat="1" applyFont="1" applyAlignment="1">
      <alignment horizontal="center" vertical="center"/>
    </xf>
    <xf numFmtId="0" fontId="8" fillId="13" borderId="15" xfId="9" applyFont="1" applyFill="1" applyBorder="1" applyAlignment="1">
      <alignment horizontal="center" vertical="center" wrapText="1"/>
    </xf>
    <xf numFmtId="0" fontId="6" fillId="4" borderId="2" xfId="6"/>
    <xf numFmtId="0" fontId="0" fillId="0" borderId="0" xfId="0" applyAlignment="1">
      <alignment horizontal="center"/>
    </xf>
    <xf numFmtId="10" fontId="7" fillId="5" borderId="2" xfId="1" applyNumberFormat="1" applyFont="1" applyFill="1" applyBorder="1"/>
    <xf numFmtId="0" fontId="6" fillId="4" borderId="2" xfId="6" applyNumberFormat="1" applyAlignment="1">
      <alignment horizontal="right"/>
    </xf>
    <xf numFmtId="2" fontId="7" fillId="5" borderId="2" xfId="1" applyNumberFormat="1" applyFont="1" applyFill="1" applyBorder="1"/>
    <xf numFmtId="0" fontId="0" fillId="0" borderId="0" xfId="0" applyAlignment="1">
      <alignment wrapText="1"/>
    </xf>
    <xf numFmtId="0" fontId="13" fillId="0" borderId="0" xfId="10" applyFont="1" applyAlignment="1">
      <alignment wrapText="1"/>
    </xf>
    <xf numFmtId="0" fontId="0" fillId="0" borderId="0" xfId="0" applyAlignment="1">
      <alignment horizontal="center" wrapText="1"/>
    </xf>
    <xf numFmtId="0" fontId="13" fillId="0" borderId="0" xfId="10" applyFont="1" applyAlignment="1">
      <alignment horizontal="center" wrapText="1"/>
    </xf>
    <xf numFmtId="0" fontId="11" fillId="10" borderId="0" xfId="0" applyFont="1" applyFill="1" applyAlignment="1">
      <alignment wrapText="1"/>
    </xf>
    <xf numFmtId="166" fontId="6" fillId="4" borderId="2" xfId="6" applyNumberFormat="1" applyAlignment="1">
      <alignment horizontal="left"/>
    </xf>
    <xf numFmtId="169" fontId="26" fillId="11" borderId="2" xfId="0" applyNumberFormat="1" applyFont="1" applyFill="1" applyBorder="1" applyAlignment="1">
      <alignment horizontal="right" vertical="center"/>
    </xf>
    <xf numFmtId="0" fontId="5" fillId="3" borderId="0" xfId="5" applyAlignment="1">
      <alignment horizontal="center" vertical="center"/>
    </xf>
    <xf numFmtId="0" fontId="13" fillId="9" borderId="0" xfId="10" applyFont="1" applyFill="1" applyAlignment="1">
      <alignment horizontal="center" vertical="center" wrapText="1"/>
    </xf>
    <xf numFmtId="166" fontId="6" fillId="6" borderId="3" xfId="8" applyNumberFormat="1" applyFont="1" applyAlignment="1">
      <alignment horizontal="center" vertical="center" wrapText="1"/>
    </xf>
    <xf numFmtId="166" fontId="6" fillId="6" borderId="6" xfId="8" applyNumberFormat="1" applyFont="1" applyBorder="1" applyAlignment="1">
      <alignment horizontal="center" vertical="center" wrapText="1"/>
    </xf>
    <xf numFmtId="166" fontId="6" fillId="6" borderId="5" xfId="8" applyNumberFormat="1" applyFont="1" applyBorder="1" applyAlignment="1">
      <alignment horizontal="center" vertical="center" wrapText="1"/>
    </xf>
    <xf numFmtId="166" fontId="6" fillId="6" borderId="4" xfId="8" applyNumberFormat="1" applyFont="1" applyBorder="1" applyAlignment="1">
      <alignment horizontal="center" vertical="center" wrapText="1"/>
    </xf>
    <xf numFmtId="0" fontId="6" fillId="6" borderId="9" xfId="8" applyFont="1" applyBorder="1" applyAlignment="1">
      <alignment horizontal="center" vertical="center" wrapText="1"/>
    </xf>
    <xf numFmtId="0" fontId="6" fillId="6" borderId="10" xfId="8" applyFont="1" applyBorder="1" applyAlignment="1">
      <alignment horizontal="center" vertical="center" wrapText="1"/>
    </xf>
    <xf numFmtId="0" fontId="6" fillId="6" borderId="11" xfId="8" applyFont="1" applyBorder="1" applyAlignment="1">
      <alignment horizontal="center" vertical="center" wrapText="1"/>
    </xf>
    <xf numFmtId="0" fontId="6" fillId="6" borderId="16" xfId="8" applyFont="1" applyBorder="1" applyAlignment="1">
      <alignment horizontal="center" vertical="center" wrapText="1"/>
    </xf>
    <xf numFmtId="0" fontId="6" fillId="6" borderId="0" xfId="8" applyFont="1" applyBorder="1" applyAlignment="1">
      <alignment horizontal="center" vertical="center" wrapText="1"/>
    </xf>
    <xf numFmtId="0" fontId="6" fillId="6" borderId="17" xfId="8" applyFont="1" applyBorder="1" applyAlignment="1">
      <alignment horizontal="center" vertical="center" wrapText="1"/>
    </xf>
    <xf numFmtId="0" fontId="6" fillId="6" borderId="12" xfId="8" applyFont="1" applyBorder="1" applyAlignment="1">
      <alignment horizontal="center" vertical="center" wrapText="1"/>
    </xf>
    <xf numFmtId="0" fontId="6" fillId="6" borderId="13" xfId="8" applyFont="1" applyBorder="1" applyAlignment="1">
      <alignment horizontal="center" vertical="center" wrapText="1"/>
    </xf>
    <xf numFmtId="0" fontId="6" fillId="6" borderId="14" xfId="8" applyFont="1" applyBorder="1" applyAlignment="1">
      <alignment horizontal="center" vertical="center" wrapText="1"/>
    </xf>
    <xf numFmtId="0" fontId="37" fillId="0" borderId="7" xfId="0" applyFont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4" fillId="2" borderId="0" xfId="4" applyAlignment="1">
      <alignment horizontal="center" wrapText="1"/>
    </xf>
    <xf numFmtId="166" fontId="26" fillId="12" borderId="6" xfId="0" applyNumberFormat="1" applyFont="1" applyFill="1" applyBorder="1" applyAlignment="1">
      <alignment horizontal="center" vertical="center" wrapText="1"/>
    </xf>
    <xf numFmtId="0" fontId="12" fillId="0" borderId="5" xfId="0" applyFont="1" applyBorder="1"/>
    <xf numFmtId="0" fontId="12" fillId="0" borderId="4" xfId="0" applyFont="1" applyBorder="1"/>
    <xf numFmtId="2" fontId="6" fillId="6" borderId="6" xfId="8" applyNumberFormat="1" applyFont="1" applyBorder="1" applyAlignment="1">
      <alignment horizontal="left" vertical="center" wrapText="1"/>
    </xf>
    <xf numFmtId="2" fontId="6" fillId="6" borderId="5" xfId="8" applyNumberFormat="1" applyFont="1" applyBorder="1" applyAlignment="1">
      <alignment horizontal="left" vertical="center" wrapText="1"/>
    </xf>
    <xf numFmtId="2" fontId="6" fillId="6" borderId="4" xfId="8" applyNumberFormat="1" applyFont="1" applyBorder="1" applyAlignment="1">
      <alignment horizontal="left" vertical="center" wrapText="1"/>
    </xf>
    <xf numFmtId="166" fontId="26" fillId="12" borderId="5" xfId="0" applyNumberFormat="1" applyFont="1" applyFill="1" applyBorder="1" applyAlignment="1">
      <alignment horizontal="center" vertical="center" wrapText="1"/>
    </xf>
    <xf numFmtId="166" fontId="26" fillId="12" borderId="4" xfId="0" applyNumberFormat="1" applyFont="1" applyFill="1" applyBorder="1" applyAlignment="1">
      <alignment horizontal="center" vertical="center" wrapText="1"/>
    </xf>
    <xf numFmtId="0" fontId="23" fillId="5" borderId="8" xfId="11" applyAlignment="1">
      <alignment horizontal="center" vertical="center" wrapText="1"/>
    </xf>
    <xf numFmtId="2" fontId="6" fillId="6" borderId="3" xfId="8" applyNumberFormat="1" applyFont="1" applyAlignment="1">
      <alignment horizontal="center" vertical="center" wrapText="1"/>
    </xf>
    <xf numFmtId="166" fontId="6" fillId="6" borderId="6" xfId="8" applyNumberFormat="1" applyFont="1" applyBorder="1" applyAlignment="1">
      <alignment horizontal="center" wrapText="1"/>
    </xf>
    <xf numFmtId="166" fontId="6" fillId="6" borderId="5" xfId="8" applyNumberFormat="1" applyFont="1" applyBorder="1" applyAlignment="1">
      <alignment horizontal="center" wrapText="1"/>
    </xf>
    <xf numFmtId="166" fontId="6" fillId="6" borderId="4" xfId="8" applyNumberFormat="1" applyFont="1" applyBorder="1" applyAlignment="1">
      <alignment horizontal="center" wrapText="1"/>
    </xf>
    <xf numFmtId="0" fontId="6" fillId="6" borderId="6" xfId="8" applyFont="1" applyBorder="1" applyAlignment="1">
      <alignment horizontal="center" vertical="center" wrapText="1"/>
    </xf>
    <xf numFmtId="0" fontId="6" fillId="6" borderId="5" xfId="8" applyFont="1" applyBorder="1" applyAlignment="1">
      <alignment horizontal="center" vertical="center" wrapText="1"/>
    </xf>
    <xf numFmtId="0" fontId="6" fillId="6" borderId="4" xfId="8" applyFont="1" applyBorder="1" applyAlignment="1">
      <alignment horizontal="center" vertical="center" wrapText="1"/>
    </xf>
    <xf numFmtId="2" fontId="6" fillId="6" borderId="9" xfId="8" applyNumberFormat="1" applyFont="1" applyBorder="1" applyAlignment="1">
      <alignment horizontal="center" vertical="center" wrapText="1"/>
    </xf>
    <xf numFmtId="2" fontId="6" fillId="6" borderId="10" xfId="8" applyNumberFormat="1" applyFont="1" applyBorder="1" applyAlignment="1">
      <alignment horizontal="center" vertical="center" wrapText="1"/>
    </xf>
    <xf numFmtId="2" fontId="6" fillId="6" borderId="11" xfId="8" applyNumberFormat="1" applyFont="1" applyBorder="1" applyAlignment="1">
      <alignment horizontal="center" vertical="center" wrapText="1"/>
    </xf>
    <xf numFmtId="2" fontId="6" fillId="6" borderId="12" xfId="8" applyNumberFormat="1" applyFont="1" applyBorder="1" applyAlignment="1">
      <alignment horizontal="center" vertical="center" wrapText="1"/>
    </xf>
    <xf numFmtId="2" fontId="6" fillId="6" borderId="13" xfId="8" applyNumberFormat="1" applyFont="1" applyBorder="1" applyAlignment="1">
      <alignment horizontal="center" vertical="center" wrapText="1"/>
    </xf>
    <xf numFmtId="2" fontId="6" fillId="6" borderId="14" xfId="8" applyNumberFormat="1" applyFont="1" applyBorder="1" applyAlignment="1">
      <alignment horizontal="center" vertical="center" wrapText="1"/>
    </xf>
    <xf numFmtId="0" fontId="6" fillId="6" borderId="3" xfId="8" applyFont="1" applyAlignment="1">
      <alignment horizontal="center" vertical="center" wrapText="1"/>
    </xf>
    <xf numFmtId="0" fontId="5" fillId="3" borderId="0" xfId="5" applyAlignment="1">
      <alignment horizontal="center" vertical="center" wrapText="1"/>
    </xf>
  </cellXfs>
  <cellStyles count="12">
    <cellStyle name="60% - Énfasis1" xfId="9" builtinId="32"/>
    <cellStyle name="Bueno" xfId="4" builtinId="26"/>
    <cellStyle name="Cálculo" xfId="7" builtinId="22"/>
    <cellStyle name="Entrada" xfId="6" builtinId="20"/>
    <cellStyle name="Neutral" xfId="5" builtinId="28"/>
    <cellStyle name="Normal" xfId="0" builtinId="0"/>
    <cellStyle name="Normal 2" xfId="10" xr:uid="{6B917D8E-AEDB-2640-9257-344CF6A6F03B}"/>
    <cellStyle name="Notas" xfId="8" builtinId="10"/>
    <cellStyle name="Porcentaje" xfId="1" builtinId="5"/>
    <cellStyle name="Salida" xfId="11" builtinId="21"/>
    <cellStyle name="Título" xfId="2" builtinId="15"/>
    <cellStyle name="Título 2" xfId="3" builtinId="17"/>
  </cellStyles>
  <dxfs count="57">
    <dxf>
      <numFmt numFmtId="166" formatCode="0.00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sz val="12"/>
        <name val="Calibri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family val="2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 tint="-0.499984740745262"/>
        <name val="Calibri"/>
        <family val="2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 (Cuerpo)"/>
        <scheme val="none"/>
      </font>
      <numFmt numFmtId="15" formatCode="0.00E+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scheme val="minor"/>
      </font>
      <numFmt numFmtId="15" formatCode="0.00E+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scheme val="minor"/>
      </font>
      <numFmt numFmtId="15" formatCode="0.00E+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6" formatCode="0.0000"/>
      <border>
        <left style="thin">
          <color rgb="FF7F7F7F"/>
        </left>
      </border>
    </dxf>
    <dxf>
      <numFmt numFmtId="2" formatCode="0.00"/>
    </dxf>
    <dxf>
      <numFmt numFmtId="2" formatCode="0.00"/>
    </dxf>
    <dxf>
      <numFmt numFmtId="2" formatCode="0.00"/>
    </dxf>
    <dxf>
      <numFmt numFmtId="169" formatCode="0.000"/>
      <alignment horizontal="center" vertical="center" textRotation="0" wrapText="0" indent="0" justifyLastLine="0" shrinkToFit="0" readingOrder="0"/>
      <border>
        <left/>
        <right style="thin">
          <color rgb="FF7F7F7F"/>
        </right>
      </border>
    </dxf>
    <dxf>
      <numFmt numFmtId="169" formatCode="0.000"/>
      <alignment horizontal="center" vertical="center" textRotation="0" wrapText="0" indent="0" justifyLastLine="0" shrinkToFit="0" readingOrder="0"/>
    </dxf>
    <dxf>
      <numFmt numFmtId="169" formatCode="0.000"/>
      <alignment horizontal="center" vertical="center" textRotation="0" wrapText="0" indent="0" justifyLastLine="0" shrinkToFit="0" readingOrder="0"/>
    </dxf>
    <dxf>
      <numFmt numFmtId="15" formatCode="0.00E+00"/>
      <alignment horizontal="center" vertical="center" textRotation="0" wrapText="0" indent="0" justifyLastLine="0" shrinkToFit="0" readingOrder="0"/>
      <border outline="0">
        <left style="thin">
          <color rgb="FF7F7F7F"/>
        </left>
        <right/>
      </border>
    </dxf>
    <dxf>
      <numFmt numFmtId="169" formatCode="0.000"/>
      <alignment horizontal="right" vertical="center" textRotation="0" wrapText="0" indent="0" justifyLastLine="0" shrinkToFit="0" readingOrder="0"/>
    </dxf>
    <dxf>
      <numFmt numFmtId="15" formatCode="0.00E+00"/>
      <alignment horizontal="center" vertical="center" textRotation="0" wrapText="0" indent="0" justifyLastLine="0" shrinkToFit="0" readingOrder="0"/>
      <border outline="0">
        <right style="thin">
          <color rgb="FF7F7F7F"/>
        </right>
      </border>
    </dxf>
    <dxf>
      <font>
        <strike val="0"/>
        <outline val="0"/>
        <shadow val="0"/>
        <u val="none"/>
        <sz val="12"/>
        <name val="Calibri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sz val="12"/>
        <name val="Calibri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6" formatCode="0.00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sz val="12"/>
        <name val="Calibri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family val="2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 tint="-0.499984740745262"/>
        <name val="Calibri"/>
        <family val="2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 (Cuerpo)"/>
        <scheme val="none"/>
      </font>
      <numFmt numFmtId="15" formatCode="0.00E+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scheme val="minor"/>
      </font>
      <numFmt numFmtId="15" formatCode="0.00E+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scheme val="minor"/>
      </font>
      <numFmt numFmtId="15" formatCode="0.00E+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6" formatCode="0.0000"/>
      <border>
        <left style="thin">
          <color rgb="FF7F7F7F"/>
        </left>
      </border>
    </dxf>
    <dxf>
      <numFmt numFmtId="2" formatCode="0.00"/>
    </dxf>
    <dxf>
      <numFmt numFmtId="2" formatCode="0.00"/>
    </dxf>
    <dxf>
      <numFmt numFmtId="2" formatCode="0.00"/>
    </dxf>
    <dxf>
      <numFmt numFmtId="169" formatCode="0.000"/>
      <alignment horizontal="center" vertical="center" textRotation="0" wrapText="0" indent="0" justifyLastLine="0" shrinkToFit="0" readingOrder="0"/>
      <border>
        <left/>
        <right style="thin">
          <color rgb="FF7F7F7F"/>
        </right>
      </border>
    </dxf>
    <dxf>
      <numFmt numFmtId="169" formatCode="0.000"/>
      <alignment horizontal="center" vertical="center" textRotation="0" wrapText="0" indent="0" justifyLastLine="0" shrinkToFit="0" readingOrder="0"/>
    </dxf>
    <dxf>
      <numFmt numFmtId="15" formatCode="0.00E+00"/>
      <alignment horizontal="center" vertical="center" textRotation="0" wrapText="0" indent="0" justifyLastLine="0" shrinkToFit="0" readingOrder="0"/>
      <border outline="0">
        <left style="thin">
          <color rgb="FF7F7F7F"/>
        </left>
        <right/>
      </border>
    </dxf>
    <dxf>
      <numFmt numFmtId="169" formatCode="0.000"/>
      <alignment horizontal="right" vertical="center" textRotation="0" wrapText="0" indent="0" justifyLastLine="0" shrinkToFit="0" readingOrder="0"/>
    </dxf>
    <dxf>
      <numFmt numFmtId="15" formatCode="0.00E+00"/>
      <alignment horizontal="center" vertical="center" textRotation="0" wrapText="0" indent="0" justifyLastLine="0" shrinkToFit="0" readingOrder="0"/>
      <border outline="0">
        <right style="thin">
          <color rgb="FF7F7F7F"/>
        </right>
      </border>
    </dxf>
    <dxf>
      <font>
        <strike val="0"/>
        <outline val="0"/>
        <shadow val="0"/>
        <u val="none"/>
        <sz val="12"/>
        <name val="Calibri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sz val="12"/>
        <name val="Calibri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6" formatCode="0.00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sz val="12"/>
        <name val="Calibri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family val="2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 tint="-0.499984740745262"/>
        <name val="Calibri"/>
        <family val="2"/>
        <scheme val="none"/>
      </font>
      <numFmt numFmtId="169" formatCode="0.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 (Cuerpo)"/>
        <scheme val="none"/>
      </font>
      <numFmt numFmtId="15" formatCode="0.00E+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scheme val="minor"/>
      </font>
      <numFmt numFmtId="15" formatCode="0.00E+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 tint="-0.499984740745262"/>
        <name val="Calibri"/>
        <scheme val="minor"/>
      </font>
      <numFmt numFmtId="15" formatCode="0.00E+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6" formatCode="0.0000"/>
      <border>
        <left style="thin">
          <color rgb="FF7F7F7F"/>
        </left>
      </border>
    </dxf>
    <dxf>
      <numFmt numFmtId="2" formatCode="0.00"/>
    </dxf>
    <dxf>
      <numFmt numFmtId="2" formatCode="0.00"/>
    </dxf>
    <dxf>
      <numFmt numFmtId="2" formatCode="0.00"/>
    </dxf>
    <dxf>
      <numFmt numFmtId="169" formatCode="0.000"/>
      <alignment horizontal="center" vertical="center" textRotation="0" wrapText="0" indent="0" justifyLastLine="0" shrinkToFit="0" readingOrder="0"/>
      <border>
        <right style="thin">
          <color rgb="FF7F7F7F"/>
        </right>
      </border>
    </dxf>
    <dxf>
      <numFmt numFmtId="15" formatCode="0.00E+00"/>
      <alignment horizontal="center" vertical="center" textRotation="0" wrapText="0" indent="0" justifyLastLine="0" shrinkToFit="0" readingOrder="0"/>
      <border outline="0">
        <left style="thin">
          <color rgb="FF7F7F7F"/>
        </left>
      </border>
    </dxf>
    <dxf>
      <numFmt numFmtId="169" formatCode="0.000"/>
      <alignment horizontal="right" vertical="center" textRotation="0" wrapText="0" indent="0" justifyLastLine="0" shrinkToFit="0" readingOrder="0"/>
    </dxf>
    <dxf>
      <numFmt numFmtId="15" formatCode="0.00E+00"/>
      <alignment horizontal="center" vertical="center" textRotation="0" wrapText="0" indent="0" justifyLastLine="0" shrinkToFit="0" readingOrder="0"/>
      <border outline="0">
        <right style="thin">
          <color rgb="FF7F7F7F"/>
        </right>
      </border>
    </dxf>
    <dxf>
      <font>
        <strike val="0"/>
        <outline val="0"/>
        <shadow val="0"/>
        <u val="none"/>
        <sz val="12"/>
        <name val="Calibri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sz val="12"/>
        <name val="Calibri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B7D00"/>
      <color rgb="FF3F3F7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Valores promedio de E como una función de log([Cl</a:t>
            </a:r>
            <a:r>
              <a:rPr lang="es-MX" sz="800" b="1" i="0" strike="noStrike" baseline="30000">
                <a:solidFill>
                  <a:srgbClr val="000000"/>
                </a:solidFill>
                <a:latin typeface="Arial"/>
                <a:cs typeface="Arial"/>
              </a:rPr>
              <a:t>-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])  para las soluciones mesuradas y la muestra, utilizando NaNO</a:t>
            </a:r>
            <a:r>
              <a:rPr lang="es-MX" sz="800" b="1" i="0" strike="noStrike" baseline="-25000">
                <a:solidFill>
                  <a:srgbClr val="000000"/>
                </a:solidFill>
                <a:latin typeface="Arial"/>
                <a:cs typeface="Arial"/>
              </a:rPr>
              <a:t>3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 0.05 M como disolvente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Curva de calibración B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MX"/>
                </a:p>
              </c:txPr>
            </c:trendlineLbl>
          </c:trendline>
          <c:errBars>
            <c:errDir val="y"/>
            <c:errBarType val="both"/>
            <c:errValType val="cust"/>
            <c:noEndCap val="1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xVal>
            <c:strRef>
              <c:f>[2]S2!#REF!</c:f>
              <c:strCache>
                <c:ptCount val="1"/>
                <c:pt idx="0">
                  <c:v>#¡REF!</c:v>
                </c:pt>
              </c:strCache>
            </c:strRef>
          </c:xVal>
          <c:yVal>
            <c:numRef>
              <c:f>[2]S2!#REF!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EEB-3742-B1EF-DA01B6B930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157568"/>
        <c:axId val="-1425154720"/>
      </c:scatterChart>
      <c:valAx>
        <c:axId val="-142515756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log ([Cl</a:t>
                </a:r>
                <a:r>
                  <a:rPr lang="es-MX" sz="800" b="0" i="0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-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])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54720"/>
        <c:crosses val="autoZero"/>
        <c:crossBetween val="midCat"/>
        <c:majorUnit val="0.5"/>
      </c:valAx>
      <c:valAx>
        <c:axId val="-14251547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Symbol"/>
                  </a:rPr>
                  <a:t>D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E (mV)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5756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MX"/>
        </a:p>
      </c:txPr>
    </c:legend>
    <c:plotVisOnly val="1"/>
    <c:dispBlanksAs val="gap"/>
    <c:showDLblsOverMax val="0"/>
  </c:chart>
  <c:spPr>
    <a:gradFill rotWithShape="0">
      <a:gsLst>
        <a:gs pos="0">
          <a:srgbClr val="FFFF99"/>
        </a:gs>
        <a:gs pos="50000">
          <a:srgbClr val="FFFFFF"/>
        </a:gs>
        <a:gs pos="100000">
          <a:srgbClr val="FFFF99"/>
        </a:gs>
      </a:gsLst>
      <a:lin ang="5400000" scaled="1"/>
    </a:gra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78754362410152"/>
          <c:y val="4.0454722222222225E-2"/>
          <c:w val="0.77717366288281486"/>
          <c:h val="0.79507387640069627"/>
        </c:manualLayout>
      </c:layout>
      <c:scatterChart>
        <c:scatterStyle val="lineMarker"/>
        <c:varyColors val="0"/>
        <c:ser>
          <c:idx val="6"/>
          <c:order val="0"/>
          <c:tx>
            <c:strRef>
              <c:f>CC_Pot_F_Cl!$P$55</c:f>
              <c:strCache>
                <c:ptCount val="1"/>
                <c:pt idx="0">
                  <c:v>(∆E -y)/Se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CC_Pot_F_Cl!$Q$56:$Q$63</c:f>
                <c:numCache>
                  <c:formatCode>General</c:formatCode>
                  <c:ptCount val="8"/>
                  <c:pt idx="0">
                    <c:v>1.6400914608643027E-2</c:v>
                  </c:pt>
                  <c:pt idx="1">
                    <c:v>5.1316014394469061E-4</c:v>
                  </c:pt>
                  <c:pt idx="2">
                    <c:v>1.5275252316520149E-4</c:v>
                  </c:pt>
                  <c:pt idx="3">
                    <c:v>3.2145502536642977E-4</c:v>
                  </c:pt>
                  <c:pt idx="4">
                    <c:v>3.0000000000000426E-4</c:v>
                  </c:pt>
                  <c:pt idx="5">
                    <c:v>3.511884584284225E-4</c:v>
                  </c:pt>
                  <c:pt idx="6">
                    <c:v>1.5275252316519414E-4</c:v>
                  </c:pt>
                  <c:pt idx="7">
                    <c:v>2.5166114784235834E-4</c:v>
                  </c:pt>
                </c:numCache>
              </c:numRef>
            </c:plus>
            <c:minus>
              <c:numRef>
                <c:f>CC_Pot_F_Cl!$Q$56:$Q$63</c:f>
                <c:numCache>
                  <c:formatCode>General</c:formatCode>
                  <c:ptCount val="8"/>
                  <c:pt idx="0">
                    <c:v>1.6400914608643027E-2</c:v>
                  </c:pt>
                  <c:pt idx="1">
                    <c:v>5.1316014394469061E-4</c:v>
                  </c:pt>
                  <c:pt idx="2">
                    <c:v>1.5275252316520149E-4</c:v>
                  </c:pt>
                  <c:pt idx="3">
                    <c:v>3.2145502536642977E-4</c:v>
                  </c:pt>
                  <c:pt idx="4">
                    <c:v>3.0000000000000426E-4</c:v>
                  </c:pt>
                  <c:pt idx="5">
                    <c:v>3.511884584284225E-4</c:v>
                  </c:pt>
                  <c:pt idx="6">
                    <c:v>1.5275252316519414E-4</c:v>
                  </c:pt>
                  <c:pt idx="7">
                    <c:v>2.5166114784235834E-4</c:v>
                  </c:pt>
                </c:numCache>
              </c:numRef>
            </c:minus>
          </c:errBars>
          <c:xVal>
            <c:numRef>
              <c:f>CC_Pot_F_Cl!$F$56:$F$63</c:f>
              <c:numCache>
                <c:formatCode>0.000</c:formatCode>
                <c:ptCount val="8"/>
              </c:numCache>
            </c:numRef>
          </c:xVal>
          <c:yVal>
            <c:numRef>
              <c:f>CC_Pot_F_Cl!$P$56:$P$63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EEF-4FFF-9BE3-4A589F783A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valAx>
        <c:axId val="-1425067072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 baseline="0"/>
                  <a:t>log([F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 + k</a:t>
                </a:r>
                <a:r>
                  <a:rPr lang="es-MX" sz="1000" b="1" baseline="30000"/>
                  <a:t>pot</a:t>
                </a:r>
                <a:r>
                  <a:rPr lang="es-MX" sz="1000" b="1" baseline="0"/>
                  <a:t>[Cl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])</a:t>
                </a:r>
                <a:endParaRPr lang="es-MX" sz="1000" b="1"/>
              </a:p>
            </c:rich>
          </c:tx>
          <c:layout>
            <c:manualLayout>
              <c:xMode val="edge"/>
              <c:yMode val="edge"/>
              <c:x val="0.4231911609441148"/>
              <c:y val="0.923580702815853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3680"/>
        <c:crosses val="autoZero"/>
        <c:crossBetween val="midCat"/>
      </c:valAx>
      <c:valAx>
        <c:axId val="-1425063680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Residuales estandarizados</a:t>
                </a:r>
              </a:p>
            </c:rich>
          </c:tx>
          <c:layout>
            <c:manualLayout>
              <c:xMode val="edge"/>
              <c:yMode val="edge"/>
              <c:x val="3.0724964524000063E-2"/>
              <c:y val="0.2133498533219061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0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7072"/>
        <c:crossesAt val="-6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Valores promedio de E como una función de log([Cl</a:t>
            </a:r>
            <a:r>
              <a:rPr lang="es-MX" sz="800" b="1" i="0" strike="noStrike" baseline="30000">
                <a:solidFill>
                  <a:srgbClr val="000000"/>
                </a:solidFill>
                <a:latin typeface="Arial"/>
                <a:cs typeface="Arial"/>
              </a:rPr>
              <a:t>-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])  para las soluciones mesuradas y la muestra, utilizando NaNO</a:t>
            </a:r>
            <a:r>
              <a:rPr lang="es-MX" sz="800" b="1" i="0" strike="noStrike" baseline="-25000">
                <a:solidFill>
                  <a:srgbClr val="000000"/>
                </a:solidFill>
                <a:latin typeface="Arial"/>
                <a:cs typeface="Arial"/>
              </a:rPr>
              <a:t>3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 0.05 M como disolvente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Curva de calibración B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MX"/>
                </a:p>
              </c:txPr>
            </c:trendlineLbl>
          </c:trendline>
          <c:errBars>
            <c:errDir val="y"/>
            <c:errBarType val="both"/>
            <c:errValType val="cust"/>
            <c:noEndCap val="1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xVal>
            <c:strRef>
              <c:f>[2]S2!#REF!</c:f>
              <c:strCache>
                <c:ptCount val="1"/>
                <c:pt idx="0">
                  <c:v>#¡REF!</c:v>
                </c:pt>
              </c:strCache>
            </c:strRef>
          </c:xVal>
          <c:yVal>
            <c:numRef>
              <c:f>[2]S2!#REF!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3E-4035-87B0-49EFAE7B7F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157568"/>
        <c:axId val="-1425154720"/>
      </c:scatterChart>
      <c:valAx>
        <c:axId val="-142515756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log ([Cl</a:t>
                </a:r>
                <a:r>
                  <a:rPr lang="es-MX" sz="800" b="0" i="0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-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])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54720"/>
        <c:crosses val="autoZero"/>
        <c:crossBetween val="midCat"/>
        <c:majorUnit val="0.5"/>
      </c:valAx>
      <c:valAx>
        <c:axId val="-14251547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Symbol"/>
                  </a:rPr>
                  <a:t>D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E (mV)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5756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MX"/>
        </a:p>
      </c:txPr>
    </c:legend>
    <c:plotVisOnly val="1"/>
    <c:dispBlanksAs val="gap"/>
    <c:showDLblsOverMax val="0"/>
  </c:chart>
  <c:spPr>
    <a:gradFill rotWithShape="0">
      <a:gsLst>
        <a:gs pos="0">
          <a:srgbClr val="FFFF99"/>
        </a:gs>
        <a:gs pos="50000">
          <a:srgbClr val="FFFFFF"/>
        </a:gs>
        <a:gs pos="100000">
          <a:srgbClr val="FFFF99"/>
        </a:gs>
      </a:gsLst>
      <a:lin ang="5400000" scaled="1"/>
    </a:gra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Valores de E como una función de log([x</a:t>
            </a:r>
            <a:r>
              <a:rPr lang="es-MX" sz="800" b="1" i="0" strike="noStrike" baseline="30000">
                <a:solidFill>
                  <a:srgbClr val="000000"/>
                </a:solidFill>
                <a:latin typeface="Arial"/>
                <a:cs typeface="Arial"/>
              </a:rPr>
              <a:t>-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])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Curva de calibración A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rgbClr val="FFFFFF"/>
                </a:solidFill>
                <a:ln w="3175">
                  <a:solidFill>
                    <a:srgbClr val="FF99CC"/>
                  </a:solidFill>
                  <a:prstDash val="solid"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MX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xVal>
            <c:strRef>
              <c:f>[2]S2!#REF!</c:f>
              <c:strCache>
                <c:ptCount val="1"/>
                <c:pt idx="0">
                  <c:v>#¡REF!</c:v>
                </c:pt>
              </c:strCache>
            </c:strRef>
          </c:xVal>
          <c:yVal>
            <c:numRef>
              <c:f>[2]S2!#REF!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860-4102-986D-0A3885592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128000"/>
        <c:axId val="-1425124608"/>
      </c:scatterChart>
      <c:valAx>
        <c:axId val="-142512800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/>
                  <a:t>log ([x])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24608"/>
        <c:crosses val="autoZero"/>
        <c:crossBetween val="midCat"/>
      </c:valAx>
      <c:valAx>
        <c:axId val="-1425124608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Symbol"/>
                  </a:rPr>
                  <a:t>D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E (mV)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28000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val="FFFF99"/>
        </a:gs>
        <a:gs pos="50000">
          <a:srgbClr val="FFFFFF"/>
        </a:gs>
        <a:gs pos="100000">
          <a:srgbClr val="FFFF99"/>
        </a:gs>
      </a:gsLst>
      <a:lin ang="5400000" scaled="1"/>
    </a:gra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Valores de E como una función de log([x</a:t>
            </a:r>
            <a:r>
              <a:rPr lang="es-MX" sz="800" b="1" i="0" strike="noStrike" baseline="30000">
                <a:solidFill>
                  <a:srgbClr val="000000"/>
                </a:solidFill>
                <a:latin typeface="Arial"/>
                <a:cs typeface="Arial"/>
              </a:rPr>
              <a:t>-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])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Curva de calibración A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rgbClr val="FFFFFF"/>
                </a:solidFill>
                <a:ln w="3175">
                  <a:solidFill>
                    <a:srgbClr val="FF99CC"/>
                  </a:solidFill>
                  <a:prstDash val="solid"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MX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xVal>
            <c:strRef>
              <c:f>[2]S2!#REF!</c:f>
              <c:strCache>
                <c:ptCount val="1"/>
                <c:pt idx="0">
                  <c:v>#¡REF!</c:v>
                </c:pt>
              </c:strCache>
            </c:strRef>
          </c:xVal>
          <c:yVal>
            <c:numRef>
              <c:f>[2]S2!#REF!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8C8-4A1E-A6B3-2BEA2EB376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99776"/>
        <c:axId val="-1425096384"/>
      </c:scatterChart>
      <c:valAx>
        <c:axId val="-142509977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/>
                  <a:t>log ([x])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96384"/>
        <c:crosses val="autoZero"/>
        <c:crossBetween val="midCat"/>
      </c:valAx>
      <c:valAx>
        <c:axId val="-1425096384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Symbol"/>
                  </a:rPr>
                  <a:t>D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E (mV)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9977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val="FFFF99"/>
        </a:gs>
        <a:gs pos="50000">
          <a:srgbClr val="FFFFFF"/>
        </a:gs>
        <a:gs pos="100000">
          <a:srgbClr val="FFFF99"/>
        </a:gs>
      </a:gsLst>
      <a:lin ang="5400000" scaled="1"/>
    </a:gra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78754362410152"/>
          <c:y val="4.0454722222222225E-2"/>
          <c:w val="0.7737811170544433"/>
          <c:h val="0.77356718559974791"/>
        </c:manualLayout>
      </c:layout>
      <c:scatterChart>
        <c:scatterStyle val="lineMarker"/>
        <c:varyColors val="0"/>
        <c:ser>
          <c:idx val="6"/>
          <c:order val="0"/>
          <c:tx>
            <c:strRef>
              <c:f>CC_Pot_F_Cl_Ac!$K$59</c:f>
              <c:strCache>
                <c:ptCount val="1"/>
                <c:pt idx="0">
                  <c:v>∆E vs. ER promedio [V]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prstDash val="sysDot"/>
              </a:ln>
            </c:spPr>
            <c:trendlineType val="linear"/>
            <c:dispRSqr val="1"/>
            <c:dispEq val="1"/>
            <c:trendlineLbl>
              <c:layout>
                <c:manualLayout>
                  <c:x val="-0.21549904086593252"/>
                  <c:y val="3.692685971997503E-2"/>
                </c:manualLayout>
              </c:layout>
              <c:numFmt formatCode="#,##0.0000" sourceLinked="0"/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CC_Pot_F_Cl_Ac!$R$60:$R$67</c:f>
                <c:numCache>
                  <c:formatCode>General</c:formatCode>
                  <c:ptCount val="8"/>
                  <c:pt idx="0">
                    <c:v>1.6400914608643027E-2</c:v>
                  </c:pt>
                  <c:pt idx="1">
                    <c:v>5.1316014394469061E-4</c:v>
                  </c:pt>
                  <c:pt idx="2">
                    <c:v>1.5275252316520149E-4</c:v>
                  </c:pt>
                  <c:pt idx="3">
                    <c:v>3.2145502536642977E-4</c:v>
                  </c:pt>
                  <c:pt idx="4">
                    <c:v>3.0000000000000426E-4</c:v>
                  </c:pt>
                  <c:pt idx="5">
                    <c:v>3.511884584284225E-4</c:v>
                  </c:pt>
                  <c:pt idx="6">
                    <c:v>1.5275252316519414E-4</c:v>
                  </c:pt>
                  <c:pt idx="7">
                    <c:v>2.5166114784235834E-4</c:v>
                  </c:pt>
                </c:numCache>
              </c:numRef>
            </c:plus>
            <c:minus>
              <c:numRef>
                <c:f>CC_Pot_F_Cl_Ac!$R$60:$R$67</c:f>
                <c:numCache>
                  <c:formatCode>General</c:formatCode>
                  <c:ptCount val="8"/>
                  <c:pt idx="0">
                    <c:v>1.6400914608643027E-2</c:v>
                  </c:pt>
                  <c:pt idx="1">
                    <c:v>5.1316014394469061E-4</c:v>
                  </c:pt>
                  <c:pt idx="2">
                    <c:v>1.5275252316520149E-4</c:v>
                  </c:pt>
                  <c:pt idx="3">
                    <c:v>3.2145502536642977E-4</c:v>
                  </c:pt>
                  <c:pt idx="4">
                    <c:v>3.0000000000000426E-4</c:v>
                  </c:pt>
                  <c:pt idx="5">
                    <c:v>3.511884584284225E-4</c:v>
                  </c:pt>
                  <c:pt idx="6">
                    <c:v>1.5275252316519414E-4</c:v>
                  </c:pt>
                  <c:pt idx="7">
                    <c:v>2.5166114784235834E-4</c:v>
                  </c:pt>
                </c:numCache>
              </c:numRef>
            </c:minus>
          </c:errBars>
          <c:xVal>
            <c:numRef>
              <c:f>CC_Pot_F_Cl_Ac!$G$60:$G$67</c:f>
              <c:numCache>
                <c:formatCode>0.000</c:formatCode>
                <c:ptCount val="8"/>
              </c:numCache>
            </c:numRef>
          </c:xVal>
          <c:yVal>
            <c:numRef>
              <c:f>CC_Pot_F_Cl_Ac!$K$60:$K$67</c:f>
              <c:numCache>
                <c:formatCode>0.0000</c:formatCode>
                <c:ptCount val="8"/>
                <c:pt idx="0">
                  <c:v>0.21519999999999995</c:v>
                </c:pt>
                <c:pt idx="1">
                  <c:v>0.18983333333333335</c:v>
                </c:pt>
                <c:pt idx="2">
                  <c:v>0.17223333333333332</c:v>
                </c:pt>
                <c:pt idx="3">
                  <c:v>0.13446666666666668</c:v>
                </c:pt>
                <c:pt idx="4">
                  <c:v>0.11640000000000002</c:v>
                </c:pt>
                <c:pt idx="5">
                  <c:v>5.446666666666667E-2</c:v>
                </c:pt>
                <c:pt idx="6">
                  <c:v>1.5533333333333331E-2</c:v>
                </c:pt>
                <c:pt idx="7">
                  <c:v>-2.9666666666666669E-3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17-4334-B9D0-B2E54D010D5A}"/>
            </c:ext>
          </c:extLst>
        </c:ser>
        <c:ser>
          <c:idx val="0"/>
          <c:order val="1"/>
          <c:tx>
            <c:strRef>
              <c:f>CC_Pot_F_Cl_Ac!$O$59</c:f>
              <c:strCache>
                <c:ptCount val="1"/>
                <c:pt idx="0">
                  <c:v>Lower limit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  <a:prstDash val="sysDash"/>
            </a:ln>
          </c:spPr>
          <c:marker>
            <c:symbol val="none"/>
          </c:marker>
          <c:trendline>
            <c:trendlineType val="linear"/>
            <c:dispRSqr val="0"/>
            <c:dispEq val="0"/>
          </c:trendline>
          <c:xVal>
            <c:numRef>
              <c:f>CC_Pot_F_Cl_Ac!$G$60:$G$67</c:f>
              <c:numCache>
                <c:formatCode>0.000</c:formatCode>
                <c:ptCount val="8"/>
              </c:numCache>
            </c:numRef>
          </c:xVal>
          <c:yVal>
            <c:numRef>
              <c:f>CC_Pot_F_Cl_Ac!$O$60:$O$67</c:f>
              <c:numCache>
                <c:formatCode>0.000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D17-4334-B9D0-B2E54D010D5A}"/>
            </c:ext>
          </c:extLst>
        </c:ser>
        <c:ser>
          <c:idx val="1"/>
          <c:order val="2"/>
          <c:tx>
            <c:strRef>
              <c:f>CC_Pot_F_Cl_Ac!$P$59</c:f>
              <c:strCache>
                <c:ptCount val="1"/>
                <c:pt idx="0">
                  <c:v>Upper limit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CC_Pot_F_Cl_Ac!$G$60:$G$67</c:f>
              <c:numCache>
                <c:formatCode>0.000</c:formatCode>
                <c:ptCount val="8"/>
              </c:numCache>
            </c:numRef>
          </c:xVal>
          <c:yVal>
            <c:numRef>
              <c:f>CC_Pot_F_Cl_Ac!$P$60:$P$67</c:f>
              <c:numCache>
                <c:formatCode>0.000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D17-4334-B9D0-B2E54D010D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valAx>
        <c:axId val="-1425067072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 baseline="0"/>
                  <a:t>log ([F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]+K</a:t>
                </a:r>
                <a:r>
                  <a:rPr lang="es-MX" sz="1000" b="1" baseline="30000"/>
                  <a:t>pot</a:t>
                </a:r>
                <a:r>
                  <a:rPr lang="es-MX" sz="1000" b="1" baseline="0"/>
                  <a:t>[Cl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]+K</a:t>
                </a:r>
                <a:r>
                  <a:rPr lang="es-MX" sz="1000" b="1" baseline="30000"/>
                  <a:t>pot</a:t>
                </a:r>
                <a:r>
                  <a:rPr lang="es-MX" sz="1000" b="1" baseline="0"/>
                  <a:t>[CH</a:t>
                </a:r>
                <a:r>
                  <a:rPr lang="es-MX" sz="1000" b="1" baseline="-25000"/>
                  <a:t>3</a:t>
                </a:r>
                <a:r>
                  <a:rPr lang="es-MX" sz="1000" b="1" baseline="0"/>
                  <a:t>COO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])</a:t>
                </a:r>
                <a:endParaRPr lang="es-MX" sz="1000" b="1"/>
              </a:p>
            </c:rich>
          </c:tx>
          <c:layout>
            <c:manualLayout>
              <c:xMode val="edge"/>
              <c:yMode val="edge"/>
              <c:x val="0.28683503883122563"/>
              <c:y val="0.9235808485851058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3680"/>
        <c:crossesAt val="-6"/>
        <c:crossBetween val="midCat"/>
      </c:valAx>
      <c:valAx>
        <c:axId val="-142506368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∆E </a:t>
                </a:r>
                <a:r>
                  <a:rPr lang="en-US" sz="1000" b="1" i="1">
                    <a:latin typeface="+mn-lt"/>
                  </a:rPr>
                  <a:t>vs.</a:t>
                </a:r>
                <a:r>
                  <a:rPr lang="en-US" sz="1000" b="1">
                    <a:latin typeface="+mn-lt"/>
                  </a:rPr>
                  <a:t> ER [V]</a:t>
                </a:r>
              </a:p>
            </c:rich>
          </c:tx>
          <c:layout>
            <c:manualLayout>
              <c:xMode val="edge"/>
              <c:yMode val="edge"/>
              <c:x val="2.370856886017916E-2"/>
              <c:y val="0.3519538950824626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0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7072"/>
        <c:crossesAt val="-6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78754362410152"/>
          <c:y val="4.0454722222222225E-2"/>
          <c:w val="0.7737811170544433"/>
          <c:h val="0.79144638100889697"/>
        </c:manualLayout>
      </c:layout>
      <c:scatterChart>
        <c:scatterStyle val="lineMarker"/>
        <c:varyColors val="0"/>
        <c:ser>
          <c:idx val="6"/>
          <c:order val="0"/>
          <c:tx>
            <c:strRef>
              <c:f>CC_Pot_F_Cl_Ac!$Q$59</c:f>
              <c:strCache>
                <c:ptCount val="1"/>
                <c:pt idx="0">
                  <c:v>(∆E -y)/Se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CC_Pot_F_Cl_Ac!$R$60:$R$67</c:f>
                <c:numCache>
                  <c:formatCode>General</c:formatCode>
                  <c:ptCount val="8"/>
                  <c:pt idx="0">
                    <c:v>1.6400914608643027E-2</c:v>
                  </c:pt>
                  <c:pt idx="1">
                    <c:v>5.1316014394469061E-4</c:v>
                  </c:pt>
                  <c:pt idx="2">
                    <c:v>1.5275252316520149E-4</c:v>
                  </c:pt>
                  <c:pt idx="3">
                    <c:v>3.2145502536642977E-4</c:v>
                  </c:pt>
                  <c:pt idx="4">
                    <c:v>3.0000000000000426E-4</c:v>
                  </c:pt>
                  <c:pt idx="5">
                    <c:v>3.511884584284225E-4</c:v>
                  </c:pt>
                  <c:pt idx="6">
                    <c:v>1.5275252316519414E-4</c:v>
                  </c:pt>
                  <c:pt idx="7">
                    <c:v>2.5166114784235834E-4</c:v>
                  </c:pt>
                </c:numCache>
              </c:numRef>
            </c:plus>
            <c:minus>
              <c:numRef>
                <c:f>CC_Pot_F_Cl_Ac!$R$60:$R$67</c:f>
                <c:numCache>
                  <c:formatCode>General</c:formatCode>
                  <c:ptCount val="8"/>
                  <c:pt idx="0">
                    <c:v>1.6400914608643027E-2</c:v>
                  </c:pt>
                  <c:pt idx="1">
                    <c:v>5.1316014394469061E-4</c:v>
                  </c:pt>
                  <c:pt idx="2">
                    <c:v>1.5275252316520149E-4</c:v>
                  </c:pt>
                  <c:pt idx="3">
                    <c:v>3.2145502536642977E-4</c:v>
                  </c:pt>
                  <c:pt idx="4">
                    <c:v>3.0000000000000426E-4</c:v>
                  </c:pt>
                  <c:pt idx="5">
                    <c:v>3.511884584284225E-4</c:v>
                  </c:pt>
                  <c:pt idx="6">
                    <c:v>1.5275252316519414E-4</c:v>
                  </c:pt>
                  <c:pt idx="7">
                    <c:v>2.5166114784235834E-4</c:v>
                  </c:pt>
                </c:numCache>
              </c:numRef>
            </c:minus>
          </c:errBars>
          <c:xVal>
            <c:numRef>
              <c:f>CC_Pot_F_Cl_Ac!$G$60:$G$67</c:f>
              <c:numCache>
                <c:formatCode>0.000</c:formatCode>
                <c:ptCount val="8"/>
              </c:numCache>
            </c:numRef>
          </c:xVal>
          <c:yVal>
            <c:numRef>
              <c:f>CC_Pot_F_Cl_Ac!$Q$60:$Q$67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D67-44A0-BE63-18368DCDB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valAx>
        <c:axId val="-1425067072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 baseline="0"/>
                  <a:t>log ([F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]+K</a:t>
                </a:r>
                <a:r>
                  <a:rPr lang="es-MX" sz="1000" b="1" baseline="30000"/>
                  <a:t>pot</a:t>
                </a:r>
                <a:r>
                  <a:rPr lang="es-MX" sz="1000" b="1" baseline="0"/>
                  <a:t>[Cl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]+K</a:t>
                </a:r>
                <a:r>
                  <a:rPr lang="es-MX" sz="1000" b="1" baseline="30000"/>
                  <a:t>pot</a:t>
                </a:r>
                <a:r>
                  <a:rPr lang="es-MX" sz="1000" b="1" baseline="0"/>
                  <a:t>[CH</a:t>
                </a:r>
                <a:r>
                  <a:rPr lang="es-MX" sz="1000" b="1" baseline="-25000"/>
                  <a:t>3</a:t>
                </a:r>
                <a:r>
                  <a:rPr lang="es-MX" sz="1000" b="1" baseline="0"/>
                  <a:t>COO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])</a:t>
                </a:r>
                <a:endParaRPr lang="es-MX" sz="1000" b="1"/>
              </a:p>
            </c:rich>
          </c:tx>
          <c:layout>
            <c:manualLayout>
              <c:xMode val="edge"/>
              <c:yMode val="edge"/>
              <c:x val="0.29232864238226963"/>
              <c:y val="0.9235808503612017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3680"/>
        <c:crosses val="autoZero"/>
        <c:crossBetween val="midCat"/>
      </c:valAx>
      <c:valAx>
        <c:axId val="-1425063680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Residuales estandarizados</a:t>
                </a:r>
              </a:p>
            </c:rich>
          </c:tx>
          <c:layout>
            <c:manualLayout>
              <c:xMode val="edge"/>
              <c:yMode val="edge"/>
              <c:x val="3.0724964524000063E-2"/>
              <c:y val="0.2133498533219061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7072"/>
        <c:crossesAt val="-6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Valores de E como una función de log([x</a:t>
            </a:r>
            <a:r>
              <a:rPr lang="es-MX" sz="800" b="1" i="0" strike="noStrike" baseline="30000">
                <a:solidFill>
                  <a:srgbClr val="000000"/>
                </a:solidFill>
                <a:latin typeface="Arial"/>
                <a:cs typeface="Arial"/>
              </a:rPr>
              <a:t>-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])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Curva de calibración A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rgbClr val="FFFFFF"/>
                </a:solidFill>
                <a:ln w="3175">
                  <a:solidFill>
                    <a:srgbClr val="FF99CC"/>
                  </a:solidFill>
                  <a:prstDash val="solid"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MX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xVal>
            <c:strRef>
              <c:f>[2]S2!#REF!</c:f>
              <c:strCache>
                <c:ptCount val="1"/>
                <c:pt idx="0">
                  <c:v>#¡REF!</c:v>
                </c:pt>
              </c:strCache>
            </c:strRef>
          </c:xVal>
          <c:yVal>
            <c:numRef>
              <c:f>[2]S2!#REF!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97-6D49-BAF2-F9B9816F0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128000"/>
        <c:axId val="-1425124608"/>
      </c:scatterChart>
      <c:valAx>
        <c:axId val="-142512800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/>
                  <a:t>log ([x])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24608"/>
        <c:crosses val="autoZero"/>
        <c:crossBetween val="midCat"/>
      </c:valAx>
      <c:valAx>
        <c:axId val="-1425124608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Symbol"/>
                  </a:rPr>
                  <a:t>D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E (mV)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28000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val="FFFF99"/>
        </a:gs>
        <a:gs pos="50000">
          <a:srgbClr val="FFFFFF"/>
        </a:gs>
        <a:gs pos="100000">
          <a:srgbClr val="FFFF99"/>
        </a:gs>
      </a:gsLst>
      <a:lin ang="5400000" scaled="1"/>
    </a:gra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Valores de E como una función de log([x</a:t>
            </a:r>
            <a:r>
              <a:rPr lang="es-MX" sz="800" b="1" i="0" strike="noStrike" baseline="30000">
                <a:solidFill>
                  <a:srgbClr val="000000"/>
                </a:solidFill>
                <a:latin typeface="Arial"/>
                <a:cs typeface="Arial"/>
              </a:rPr>
              <a:t>-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])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Curva de calibración A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rgbClr val="FFFFFF"/>
                </a:solidFill>
                <a:ln w="3175">
                  <a:solidFill>
                    <a:srgbClr val="FF99CC"/>
                  </a:solidFill>
                  <a:prstDash val="solid"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MX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xVal>
            <c:strRef>
              <c:f>[2]S2!#REF!</c:f>
              <c:strCache>
                <c:ptCount val="1"/>
                <c:pt idx="0">
                  <c:v>#¡REF!</c:v>
                </c:pt>
              </c:strCache>
            </c:strRef>
          </c:xVal>
          <c:yVal>
            <c:numRef>
              <c:f>[2]S2!#REF!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C1-9C44-9A5E-05679AA01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99776"/>
        <c:axId val="-1425096384"/>
      </c:scatterChart>
      <c:valAx>
        <c:axId val="-142509977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/>
                  <a:t>log ([x])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96384"/>
        <c:crosses val="autoZero"/>
        <c:crossBetween val="midCat"/>
      </c:valAx>
      <c:valAx>
        <c:axId val="-1425096384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Symbol"/>
                  </a:rPr>
                  <a:t>D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E (mV)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9977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val="FFFF99"/>
        </a:gs>
        <a:gs pos="50000">
          <a:srgbClr val="FFFFFF"/>
        </a:gs>
        <a:gs pos="100000">
          <a:srgbClr val="FFFF99"/>
        </a:gs>
      </a:gsLst>
      <a:lin ang="5400000" scaled="1"/>
    </a:gra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78754362410152"/>
          <c:y val="4.0454722222222225E-2"/>
          <c:w val="0.77393092377891393"/>
          <c:h val="0.79137960657008311"/>
        </c:manualLayout>
      </c:layout>
      <c:scatterChart>
        <c:scatterStyle val="lineMarker"/>
        <c:varyColors val="0"/>
        <c:ser>
          <c:idx val="6"/>
          <c:order val="0"/>
          <c:tx>
            <c:strRef>
              <c:f>CC_Pot_Fluoruro!$I$43</c:f>
              <c:strCache>
                <c:ptCount val="1"/>
                <c:pt idx="0">
                  <c:v>∆E vs. ER promedio [V]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prstDash val="sysDot"/>
              </a:ln>
            </c:spPr>
            <c:trendlineType val="linear"/>
            <c:dispRSqr val="1"/>
            <c:dispEq val="1"/>
            <c:trendlineLbl>
              <c:layout>
                <c:manualLayout>
                  <c:x val="-0.21549904086593252"/>
                  <c:y val="3.692685971997503E-2"/>
                </c:manualLayout>
              </c:layout>
              <c:numFmt formatCode="#,##0.0000" sourceLinked="0"/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CC_Pot_Fluoruro!$P$44:$P$51</c:f>
                <c:numCache>
                  <c:formatCode>General</c:formatCode>
                  <c:ptCount val="8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</c:numCache>
              </c:numRef>
            </c:plus>
            <c:minus>
              <c:numRef>
                <c:f>CC_Pot_Fluoruro!$P$44:$P$51</c:f>
                <c:numCache>
                  <c:formatCode>General</c:formatCode>
                  <c:ptCount val="8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</c:numCache>
              </c:numRef>
            </c:minus>
          </c:errBars>
          <c:xVal>
            <c:numRef>
              <c:f>CC_Pot_Fluoruro!$E$44:$E$51</c:f>
              <c:numCache>
                <c:formatCode>0.000</c:formatCode>
                <c:ptCount val="8"/>
              </c:numCache>
            </c:numRef>
          </c:xVal>
          <c:yVal>
            <c:numRef>
              <c:f>CC_Pot_Fluoruro!$I$44:$I$51</c:f>
              <c:numCache>
                <c:formatCode>0.0000</c:formatCode>
                <c:ptCount val="8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84A-2B46-B5AD-D18B832C63F0}"/>
            </c:ext>
          </c:extLst>
        </c:ser>
        <c:ser>
          <c:idx val="0"/>
          <c:order val="1"/>
          <c:tx>
            <c:strRef>
              <c:f>CC_Pot_Fluoruro!$M$43</c:f>
              <c:strCache>
                <c:ptCount val="1"/>
                <c:pt idx="0">
                  <c:v>Lower limit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CC_Pot_Fluoruro!$E$44:$E$51</c:f>
              <c:numCache>
                <c:formatCode>0.000</c:formatCode>
                <c:ptCount val="8"/>
              </c:numCache>
            </c:numRef>
          </c:xVal>
          <c:yVal>
            <c:numRef>
              <c:f>CC_Pot_Fluoruro!$M$44:$M$51</c:f>
              <c:numCache>
                <c:formatCode>0.000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84A-2B46-B5AD-D18B832C63F0}"/>
            </c:ext>
          </c:extLst>
        </c:ser>
        <c:ser>
          <c:idx val="1"/>
          <c:order val="2"/>
          <c:tx>
            <c:strRef>
              <c:f>CC_Pot_Fluoruro!$N$43</c:f>
              <c:strCache>
                <c:ptCount val="1"/>
                <c:pt idx="0">
                  <c:v>Upper limit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CC_Pot_Fluoruro!$E$44:$E$51</c:f>
              <c:numCache>
                <c:formatCode>0.000</c:formatCode>
                <c:ptCount val="8"/>
              </c:numCache>
            </c:numRef>
          </c:xVal>
          <c:yVal>
            <c:numRef>
              <c:f>CC_Pot_Fluoruro!$N$44:$N$51</c:f>
              <c:numCache>
                <c:formatCode>0.000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84A-2B46-B5AD-D18B832C63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valAx>
        <c:axId val="-1425067072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 baseline="0"/>
                  <a:t>log [F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</a:t>
                </a:r>
                <a:r>
                  <a:rPr lang="es-MX" sz="1000" b="1"/>
                  <a:t> [mol L</a:t>
                </a:r>
                <a:r>
                  <a:rPr lang="es-MX" sz="1000" b="1" baseline="30000"/>
                  <a:t>-1</a:t>
                </a:r>
                <a:r>
                  <a:rPr lang="es-MX" sz="1000" b="1"/>
                  <a:t>]</a:t>
                </a:r>
              </a:p>
            </c:rich>
          </c:tx>
          <c:layout>
            <c:manualLayout>
              <c:xMode val="edge"/>
              <c:yMode val="edge"/>
              <c:x val="0.45494013245517617"/>
              <c:y val="0.9235808333333331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3680"/>
        <c:crossesAt val="-6"/>
        <c:crossBetween val="midCat"/>
      </c:valAx>
      <c:valAx>
        <c:axId val="-142506368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∆E </a:t>
                </a:r>
                <a:r>
                  <a:rPr lang="en-US" sz="1000" b="1" i="1">
                    <a:latin typeface="+mn-lt"/>
                  </a:rPr>
                  <a:t>vs.</a:t>
                </a:r>
                <a:r>
                  <a:rPr lang="en-US" sz="1000" b="1">
                    <a:latin typeface="+mn-lt"/>
                  </a:rPr>
                  <a:t> ER [V]</a:t>
                </a:r>
              </a:p>
            </c:rich>
          </c:tx>
          <c:layout>
            <c:manualLayout>
              <c:xMode val="edge"/>
              <c:yMode val="edge"/>
              <c:x val="2.370856886017916E-2"/>
              <c:y val="0.3519538950824626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0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7072"/>
        <c:crossesAt val="-6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78754362410152"/>
          <c:y val="4.0454722222222225E-2"/>
          <c:w val="0.77737033199789052"/>
          <c:h val="0.77044042904326593"/>
        </c:manualLayout>
      </c:layout>
      <c:scatterChart>
        <c:scatterStyle val="lineMarker"/>
        <c:varyColors val="0"/>
        <c:ser>
          <c:idx val="6"/>
          <c:order val="0"/>
          <c:tx>
            <c:strRef>
              <c:f>CC_Pot_Fluoruro!$O$43</c:f>
              <c:strCache>
                <c:ptCount val="1"/>
                <c:pt idx="0">
                  <c:v>(∆E -y)/Se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CC_Pot_Fluoruro!$P$44:$P$51</c:f>
                <c:numCache>
                  <c:formatCode>General</c:formatCode>
                  <c:ptCount val="8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</c:numCache>
              </c:numRef>
            </c:plus>
            <c:minus>
              <c:numRef>
                <c:f>CC_Pot_Fluoruro!$P$44:$P$51</c:f>
                <c:numCache>
                  <c:formatCode>General</c:formatCode>
                  <c:ptCount val="8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</c:numCache>
              </c:numRef>
            </c:minus>
          </c:errBars>
          <c:xVal>
            <c:numRef>
              <c:f>CC_Pot_Fluoruro!$E$44:$E$51</c:f>
              <c:numCache>
                <c:formatCode>0.000</c:formatCode>
                <c:ptCount val="8"/>
              </c:numCache>
            </c:numRef>
          </c:xVal>
          <c:yVal>
            <c:numRef>
              <c:f>CC_Pot_Fluoruro!$O$44:$O$51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36D-3740-BAB6-6C4FD26BF1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valAx>
        <c:axId val="-1425067072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 baseline="0"/>
                  <a:t>log [F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</a:t>
                </a:r>
                <a:r>
                  <a:rPr lang="es-MX" sz="1000" b="1"/>
                  <a:t> [mol L</a:t>
                </a:r>
                <a:r>
                  <a:rPr lang="es-MX" sz="1000" b="1" baseline="30000"/>
                  <a:t>-1</a:t>
                </a:r>
                <a:r>
                  <a:rPr lang="es-MX" sz="1000" b="1"/>
                  <a:t>]</a:t>
                </a:r>
              </a:p>
            </c:rich>
          </c:tx>
          <c:layout>
            <c:manualLayout>
              <c:xMode val="edge"/>
              <c:yMode val="edge"/>
              <c:x val="0.45494013245517617"/>
              <c:y val="0.9235808333333331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3680"/>
        <c:crosses val="autoZero"/>
        <c:crossBetween val="midCat"/>
      </c:valAx>
      <c:valAx>
        <c:axId val="-1425063680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Residuales estandarizados</a:t>
                </a:r>
              </a:p>
            </c:rich>
          </c:tx>
          <c:layout>
            <c:manualLayout>
              <c:xMode val="edge"/>
              <c:yMode val="edge"/>
              <c:x val="3.0724964524000063E-2"/>
              <c:y val="0.2133498533219061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7072"/>
        <c:crossesAt val="-6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Valores promedio de E como una función de log([Cl</a:t>
            </a:r>
            <a:r>
              <a:rPr lang="es-MX" sz="800" b="1" i="0" strike="noStrike" baseline="30000">
                <a:solidFill>
                  <a:srgbClr val="000000"/>
                </a:solidFill>
                <a:latin typeface="Arial"/>
                <a:cs typeface="Arial"/>
              </a:rPr>
              <a:t>-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])  para las soluciones mesuradas y la muestra, utilizando NaNO</a:t>
            </a:r>
            <a:r>
              <a:rPr lang="es-MX" sz="800" b="1" i="0" strike="noStrike" baseline="-25000">
                <a:solidFill>
                  <a:srgbClr val="000000"/>
                </a:solidFill>
                <a:latin typeface="Arial"/>
                <a:cs typeface="Arial"/>
              </a:rPr>
              <a:t>3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 0.05 M como disolvente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Curva de calibración B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MX"/>
                </a:p>
              </c:txPr>
            </c:trendlineLbl>
          </c:trendline>
          <c:errBars>
            <c:errDir val="y"/>
            <c:errBarType val="both"/>
            <c:errValType val="cust"/>
            <c:noEndCap val="1"/>
            <c:plus>
              <c:numLit>
                <c:ptCount val="0"/>
              </c:numLit>
            </c:plus>
            <c:minus>
              <c:numLit>
                <c:ptCount val="0"/>
              </c:numLit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xVal>
            <c:strRef>
              <c:f>[2]S2!#REF!</c:f>
              <c:strCache>
                <c:ptCount val="1"/>
                <c:pt idx="0">
                  <c:v>#¡REF!</c:v>
                </c:pt>
              </c:strCache>
            </c:strRef>
          </c:xVal>
          <c:yVal>
            <c:numRef>
              <c:f>[2]S2!#REF!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731-4A44-B8E3-7334BDD46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157568"/>
        <c:axId val="-1425154720"/>
      </c:scatterChart>
      <c:valAx>
        <c:axId val="-1425157568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log ([Cl</a:t>
                </a:r>
                <a:r>
                  <a:rPr lang="es-MX" sz="800" b="0" i="0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-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])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54720"/>
        <c:crosses val="autoZero"/>
        <c:crossBetween val="midCat"/>
        <c:majorUnit val="0.5"/>
      </c:valAx>
      <c:valAx>
        <c:axId val="-14251547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Symbol"/>
                  </a:rPr>
                  <a:t>D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E (mV)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5756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MX"/>
        </a:p>
      </c:txPr>
    </c:legend>
    <c:plotVisOnly val="1"/>
    <c:dispBlanksAs val="gap"/>
    <c:showDLblsOverMax val="0"/>
  </c:chart>
  <c:spPr>
    <a:gradFill rotWithShape="0">
      <a:gsLst>
        <a:gs pos="0">
          <a:srgbClr val="FFFF99"/>
        </a:gs>
        <a:gs pos="50000">
          <a:srgbClr val="FFFFFF"/>
        </a:gs>
        <a:gs pos="100000">
          <a:srgbClr val="FFFF99"/>
        </a:gs>
      </a:gsLst>
      <a:lin ang="5400000" scaled="1"/>
    </a:gra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Valores de E como una función de log([x</a:t>
            </a:r>
            <a:r>
              <a:rPr lang="es-MX" sz="800" b="1" i="0" strike="noStrike" baseline="30000">
                <a:solidFill>
                  <a:srgbClr val="000000"/>
                </a:solidFill>
                <a:latin typeface="Arial"/>
                <a:cs typeface="Arial"/>
              </a:rPr>
              <a:t>-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])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Curva de calibración A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rgbClr val="FFFFFF"/>
                </a:solidFill>
                <a:ln w="3175">
                  <a:solidFill>
                    <a:srgbClr val="FF99CC"/>
                  </a:solidFill>
                  <a:prstDash val="solid"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MX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xVal>
            <c:strRef>
              <c:f>[2]S2!#REF!</c:f>
              <c:strCache>
                <c:ptCount val="1"/>
                <c:pt idx="0">
                  <c:v>#¡REF!</c:v>
                </c:pt>
              </c:strCache>
            </c:strRef>
          </c:xVal>
          <c:yVal>
            <c:numRef>
              <c:f>[2]S2!#REF!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A0D-4B1C-B716-2E705286C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128000"/>
        <c:axId val="-1425124608"/>
      </c:scatterChart>
      <c:valAx>
        <c:axId val="-1425128000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/>
                  <a:t>log ([x])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24608"/>
        <c:crosses val="autoZero"/>
        <c:crossBetween val="midCat"/>
      </c:valAx>
      <c:valAx>
        <c:axId val="-1425124608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Symbol"/>
                  </a:rPr>
                  <a:t>D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E (mV)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128000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val="FFFF99"/>
        </a:gs>
        <a:gs pos="50000">
          <a:srgbClr val="FFFFFF"/>
        </a:gs>
        <a:gs pos="100000">
          <a:srgbClr val="FFFF99"/>
        </a:gs>
      </a:gsLst>
      <a:lin ang="5400000" scaled="1"/>
    </a:gra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Valores de E como una función de log([x</a:t>
            </a:r>
            <a:r>
              <a:rPr lang="es-MX" sz="800" b="1" i="0" strike="noStrike" baseline="30000">
                <a:solidFill>
                  <a:srgbClr val="000000"/>
                </a:solidFill>
                <a:latin typeface="Arial"/>
                <a:cs typeface="Arial"/>
              </a:rPr>
              <a:t>-</a:t>
            </a:r>
            <a:r>
              <a:rPr lang="es-MX" sz="800" b="1" i="0" strike="noStrike">
                <a:solidFill>
                  <a:srgbClr val="000000"/>
                </a:solidFill>
                <a:latin typeface="Arial"/>
                <a:cs typeface="Arial"/>
              </a:rPr>
              <a:t>])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Curva de calibración A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1"/>
            <c:dispEq val="1"/>
            <c:trendlineLbl>
              <c:numFmt formatCode="General" sourceLinked="0"/>
              <c:spPr>
                <a:solidFill>
                  <a:srgbClr val="FFFFFF"/>
                </a:solidFill>
                <a:ln w="3175">
                  <a:solidFill>
                    <a:srgbClr val="FF99CC"/>
                  </a:solidFill>
                  <a:prstDash val="solid"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MX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FcMeOH_Dred!#REF!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ln w="12700">
                <a:solidFill>
                  <a:srgbClr val="000000"/>
                </a:solidFill>
                <a:prstDash val="solid"/>
              </a:ln>
            </c:spPr>
          </c:errBars>
          <c:xVal>
            <c:strRef>
              <c:f>[2]S2!#REF!</c:f>
              <c:strCache>
                <c:ptCount val="1"/>
                <c:pt idx="0">
                  <c:v>#¡REF!</c:v>
                </c:pt>
              </c:strCache>
            </c:strRef>
          </c:xVal>
          <c:yVal>
            <c:numRef>
              <c:f>[2]S2!#REF!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F9C-47C3-820A-CA3ECD0B0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99776"/>
        <c:axId val="-1425096384"/>
      </c:scatterChart>
      <c:valAx>
        <c:axId val="-1425099776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/>
                  <a:t>log ([x])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96384"/>
        <c:crosses val="autoZero"/>
        <c:crossBetween val="midCat"/>
      </c:valAx>
      <c:valAx>
        <c:axId val="-1425096384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MX" sz="800" b="0" i="0" strike="noStrike">
                    <a:solidFill>
                      <a:srgbClr val="000000"/>
                    </a:solidFill>
                    <a:latin typeface="Symbol"/>
                  </a:rPr>
                  <a:t>D</a:t>
                </a:r>
                <a:r>
                  <a:rPr lang="es-MX" sz="800" b="0" i="0" strike="noStrike">
                    <a:solidFill>
                      <a:srgbClr val="000000"/>
                    </a:solidFill>
                    <a:latin typeface="Arial"/>
                    <a:cs typeface="Arial"/>
                  </a:rPr>
                  <a:t>E (mV)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9977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rotWithShape="0">
      <a:gsLst>
        <a:gs pos="0">
          <a:srgbClr val="FFFF99"/>
        </a:gs>
        <a:gs pos="50000">
          <a:srgbClr val="FFFFFF"/>
        </a:gs>
        <a:gs pos="100000">
          <a:srgbClr val="FFFF99"/>
        </a:gs>
      </a:gsLst>
      <a:lin ang="5400000" scaled="1"/>
    </a:gra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78754362410152"/>
          <c:y val="4.0454722222222225E-2"/>
          <c:w val="0.76662633188521223"/>
          <c:h val="0.80251196022311821"/>
        </c:manualLayout>
      </c:layout>
      <c:scatterChart>
        <c:scatterStyle val="lineMarker"/>
        <c:varyColors val="0"/>
        <c:ser>
          <c:idx val="6"/>
          <c:order val="0"/>
          <c:tx>
            <c:strRef>
              <c:f>CC_Pot_F_Cl!$J$55</c:f>
              <c:strCache>
                <c:ptCount val="1"/>
                <c:pt idx="0">
                  <c:v>∆E vs. ER promedio [V]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6"/>
            <c:spPr>
              <a:solidFill>
                <a:schemeClr val="accent6"/>
              </a:solidFill>
              <a:ln>
                <a:noFill/>
              </a:ln>
            </c:spPr>
          </c:marker>
          <c:trendline>
            <c:spPr>
              <a:ln w="19050">
                <a:prstDash val="sysDot"/>
              </a:ln>
            </c:spPr>
            <c:trendlineType val="linear"/>
            <c:dispRSqr val="1"/>
            <c:dispEq val="1"/>
            <c:trendlineLbl>
              <c:layout>
                <c:manualLayout>
                  <c:x val="-0.21549904086593252"/>
                  <c:y val="3.692685971997503E-2"/>
                </c:manualLayout>
              </c:layout>
              <c:numFmt formatCode="#,##0.0000" sourceLinked="0"/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CC_Pot_F_Cl!$Q$56:$Q$63</c:f>
                <c:numCache>
                  <c:formatCode>General</c:formatCode>
                  <c:ptCount val="8"/>
                  <c:pt idx="0">
                    <c:v>1.6400914608643027E-2</c:v>
                  </c:pt>
                  <c:pt idx="1">
                    <c:v>5.1316014394469061E-4</c:v>
                  </c:pt>
                  <c:pt idx="2">
                    <c:v>1.5275252316520149E-4</c:v>
                  </c:pt>
                  <c:pt idx="3">
                    <c:v>3.2145502536642977E-4</c:v>
                  </c:pt>
                  <c:pt idx="4">
                    <c:v>3.0000000000000426E-4</c:v>
                  </c:pt>
                  <c:pt idx="5">
                    <c:v>3.511884584284225E-4</c:v>
                  </c:pt>
                  <c:pt idx="6">
                    <c:v>1.5275252316519414E-4</c:v>
                  </c:pt>
                  <c:pt idx="7">
                    <c:v>2.5166114784235834E-4</c:v>
                  </c:pt>
                </c:numCache>
              </c:numRef>
            </c:plus>
            <c:minus>
              <c:numRef>
                <c:f>CC_Pot_F_Cl!$Q$56:$Q$63</c:f>
                <c:numCache>
                  <c:formatCode>General</c:formatCode>
                  <c:ptCount val="8"/>
                  <c:pt idx="0">
                    <c:v>1.6400914608643027E-2</c:v>
                  </c:pt>
                  <c:pt idx="1">
                    <c:v>5.1316014394469061E-4</c:v>
                  </c:pt>
                  <c:pt idx="2">
                    <c:v>1.5275252316520149E-4</c:v>
                  </c:pt>
                  <c:pt idx="3">
                    <c:v>3.2145502536642977E-4</c:v>
                  </c:pt>
                  <c:pt idx="4">
                    <c:v>3.0000000000000426E-4</c:v>
                  </c:pt>
                  <c:pt idx="5">
                    <c:v>3.511884584284225E-4</c:v>
                  </c:pt>
                  <c:pt idx="6">
                    <c:v>1.5275252316519414E-4</c:v>
                  </c:pt>
                  <c:pt idx="7">
                    <c:v>2.5166114784235834E-4</c:v>
                  </c:pt>
                </c:numCache>
              </c:numRef>
            </c:minus>
          </c:errBars>
          <c:xVal>
            <c:numRef>
              <c:f>CC_Pot_F_Cl!$F$56:$F$63</c:f>
              <c:numCache>
                <c:formatCode>0.000</c:formatCode>
                <c:ptCount val="8"/>
              </c:numCache>
            </c:numRef>
          </c:xVal>
          <c:yVal>
            <c:numRef>
              <c:f>CC_Pot_F_Cl!$J$56:$J$63</c:f>
              <c:numCache>
                <c:formatCode>0.0000</c:formatCode>
                <c:ptCount val="8"/>
                <c:pt idx="0">
                  <c:v>0.21519999999999995</c:v>
                </c:pt>
                <c:pt idx="1">
                  <c:v>0.18983333333333335</c:v>
                </c:pt>
                <c:pt idx="2">
                  <c:v>0.17223333333333332</c:v>
                </c:pt>
                <c:pt idx="3">
                  <c:v>0.13446666666666668</c:v>
                </c:pt>
                <c:pt idx="4">
                  <c:v>0.11640000000000002</c:v>
                </c:pt>
                <c:pt idx="5">
                  <c:v>5.446666666666667E-2</c:v>
                </c:pt>
                <c:pt idx="6">
                  <c:v>1.5533333333333331E-2</c:v>
                </c:pt>
                <c:pt idx="7">
                  <c:v>-2.9666666666666669E-3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60-49D0-BC7D-8B6B1D94A413}"/>
            </c:ext>
          </c:extLst>
        </c:ser>
        <c:ser>
          <c:idx val="0"/>
          <c:order val="1"/>
          <c:tx>
            <c:strRef>
              <c:f>CC_Pot_F_Cl!$N$55</c:f>
              <c:strCache>
                <c:ptCount val="1"/>
                <c:pt idx="0">
                  <c:v>Lower limit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  <a:prstDash val="sysDash"/>
            </a:ln>
          </c:spPr>
          <c:marker>
            <c:symbol val="none"/>
          </c:marker>
          <c:trendline>
            <c:trendlineType val="linear"/>
            <c:dispRSqr val="0"/>
            <c:dispEq val="0"/>
          </c:trendline>
          <c:xVal>
            <c:numRef>
              <c:f>CC_Pot_F_Cl!$F$56:$F$63</c:f>
              <c:numCache>
                <c:formatCode>0.000</c:formatCode>
                <c:ptCount val="8"/>
              </c:numCache>
            </c:numRef>
          </c:xVal>
          <c:yVal>
            <c:numRef>
              <c:f>CC_Pot_F_Cl!$N$56:$N$63</c:f>
              <c:numCache>
                <c:formatCode>0.000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0-49D0-BC7D-8B6B1D94A413}"/>
            </c:ext>
          </c:extLst>
        </c:ser>
        <c:ser>
          <c:idx val="1"/>
          <c:order val="2"/>
          <c:tx>
            <c:strRef>
              <c:f>CC_Pot_F_Cl!$O$55</c:f>
              <c:strCache>
                <c:ptCount val="1"/>
                <c:pt idx="0">
                  <c:v>Upper limit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CC_Pot_F_Cl!$F$56:$F$63</c:f>
              <c:numCache>
                <c:formatCode>0.000</c:formatCode>
                <c:ptCount val="8"/>
              </c:numCache>
            </c:numRef>
          </c:xVal>
          <c:yVal>
            <c:numRef>
              <c:f>CC_Pot_F_Cl!$O$56:$O$63</c:f>
              <c:numCache>
                <c:formatCode>0.000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B60-49D0-BC7D-8B6B1D94A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25067072"/>
        <c:axId val="-1425063680"/>
      </c:scatterChart>
      <c:valAx>
        <c:axId val="-1425067072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MX" sz="1000" b="1" baseline="0"/>
                  <a:t>log ([F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 + k</a:t>
                </a:r>
                <a:r>
                  <a:rPr lang="es-MX" sz="1000" b="1" baseline="30000"/>
                  <a:t>pot</a:t>
                </a:r>
                <a:r>
                  <a:rPr lang="es-MX" sz="1000" b="1" baseline="0"/>
                  <a:t>[Cl</a:t>
                </a:r>
                <a:r>
                  <a:rPr lang="es-MX" sz="1000" b="1" baseline="30000"/>
                  <a:t>-</a:t>
                </a:r>
                <a:r>
                  <a:rPr lang="es-MX" sz="1000" b="1" baseline="0"/>
                  <a:t>])</a:t>
                </a:r>
                <a:endParaRPr lang="es-MX" sz="1000" b="1"/>
              </a:p>
            </c:rich>
          </c:tx>
          <c:layout>
            <c:manualLayout>
              <c:xMode val="edge"/>
              <c:yMode val="edge"/>
              <c:x val="0.4126081597994285"/>
              <c:y val="0.9235808877428800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3680"/>
        <c:crossesAt val="-6"/>
        <c:crossBetween val="midCat"/>
      </c:valAx>
      <c:valAx>
        <c:axId val="-142506368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1">
                    <a:latin typeface="+mn-lt"/>
                  </a:rPr>
                  <a:t>∆E </a:t>
                </a:r>
                <a:r>
                  <a:rPr lang="en-US" sz="1000" b="1" i="1">
                    <a:latin typeface="+mn-lt"/>
                  </a:rPr>
                  <a:t>vs.</a:t>
                </a:r>
                <a:r>
                  <a:rPr lang="en-US" sz="1000" b="1">
                    <a:latin typeface="+mn-lt"/>
                  </a:rPr>
                  <a:t> ER [V]</a:t>
                </a:r>
              </a:p>
            </c:rich>
          </c:tx>
          <c:layout>
            <c:manualLayout>
              <c:xMode val="edge"/>
              <c:yMode val="edge"/>
              <c:x val="2.370856886017916E-2"/>
              <c:y val="0.3519538950824626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0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MX"/>
          </a:p>
        </c:txPr>
        <c:crossAx val="-1425067072"/>
        <c:crossesAt val="-6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12700">
      <a:solidFill>
        <a:schemeClr val="tx1"/>
      </a:solidFill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4" r="0.750000000000004" t="1" header="0" footer="0"/>
    <c:pageSetup orientation="landscape" horizontalDpi="0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5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7" Type="http://schemas.openxmlformats.org/officeDocument/2006/relationships/chart" Target="../charts/chart10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7" Type="http://schemas.openxmlformats.org/officeDocument/2006/relationships/chart" Target="../charts/chart15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157</xdr:row>
      <xdr:rowOff>0</xdr:rowOff>
    </xdr:from>
    <xdr:to>
      <xdr:col>10</xdr:col>
      <xdr:colOff>0</xdr:colOff>
      <xdr:row>157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B2CE015-8305-F84F-ABA2-ECFBCB39E3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66675</xdr:colOff>
      <xdr:row>157</xdr:row>
      <xdr:rowOff>0</xdr:rowOff>
    </xdr:from>
    <xdr:to>
      <xdr:col>10</xdr:col>
      <xdr:colOff>0</xdr:colOff>
      <xdr:row>157</xdr:row>
      <xdr:rowOff>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E64F258C-DAC6-9642-A412-5AE5AC5007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133350</xdr:colOff>
      <xdr:row>157</xdr:row>
      <xdr:rowOff>0</xdr:rowOff>
    </xdr:from>
    <xdr:to>
      <xdr:col>10</xdr:col>
      <xdr:colOff>0</xdr:colOff>
      <xdr:row>157</xdr:row>
      <xdr:rowOff>0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F1517E10-85A6-F146-A4B8-85AC0E1F63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8</xdr:col>
      <xdr:colOff>695388</xdr:colOff>
      <xdr:row>61</xdr:row>
      <xdr:rowOff>197681</xdr:rowOff>
    </xdr:from>
    <xdr:to>
      <xdr:col>12</xdr:col>
      <xdr:colOff>847365</xdr:colOff>
      <xdr:row>79</xdr:row>
      <xdr:rowOff>20325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15B3835C-9740-5749-9243-FC98FCD323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0</xdr:col>
      <xdr:colOff>64026</xdr:colOff>
      <xdr:row>0</xdr:row>
      <xdr:rowOff>91516</xdr:rowOff>
    </xdr:from>
    <xdr:ext cx="808933" cy="792000"/>
    <xdr:pic>
      <xdr:nvPicPr>
        <xdr:cNvPr id="6" name="Imagen 5">
          <a:extLst>
            <a:ext uri="{FF2B5EF4-FFF2-40B4-BE49-F238E27FC236}">
              <a16:creationId xmlns:a16="http://schemas.microsoft.com/office/drawing/2014/main" id="{5B13C904-CE87-4E4B-A650-30173D2CE85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4026" y="91516"/>
          <a:ext cx="808933" cy="792000"/>
        </a:xfrm>
        <a:prstGeom prst="rect">
          <a:avLst/>
        </a:prstGeom>
      </xdr:spPr>
    </xdr:pic>
    <xdr:clientData/>
  </xdr:oneCellAnchor>
  <xdr:oneCellAnchor>
    <xdr:from>
      <xdr:col>0</xdr:col>
      <xdr:colOff>514304</xdr:colOff>
      <xdr:row>70</xdr:row>
      <xdr:rowOff>31799</xdr:rowOff>
    </xdr:from>
    <xdr:ext cx="566052" cy="35112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E3CD685C-DD2F-1344-9193-DA631860E657}"/>
                </a:ext>
              </a:extLst>
            </xdr:cNvPr>
            <xdr:cNvSpPr txBox="1"/>
          </xdr:nvSpPr>
          <xdr:spPr>
            <a:xfrm>
              <a:off x="514304" y="11521066"/>
              <a:ext cx="566052" cy="351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 panose="02040503050406030204" pitchFamily="18" charset="0"/>
                      </a:rPr>
                      <m:t>𝑚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𝑥𝑦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𝑥𝑥</m:t>
                            </m:r>
                          </m:sub>
                        </m:s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E3CD685C-DD2F-1344-9193-DA631860E657}"/>
                </a:ext>
              </a:extLst>
            </xdr:cNvPr>
            <xdr:cNvSpPr txBox="1"/>
          </xdr:nvSpPr>
          <xdr:spPr>
            <a:xfrm>
              <a:off x="514304" y="9175799"/>
              <a:ext cx="566052" cy="351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𝑚=𝑆_𝑥𝑦/(𝑆_𝑥𝑥  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399087</xdr:colOff>
      <xdr:row>70</xdr:row>
      <xdr:rowOff>121311</xdr:rowOff>
    </xdr:from>
    <xdr:ext cx="744306" cy="1720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BFD72B60-FA40-E040-9793-31D0FDB2FE5F}"/>
                </a:ext>
              </a:extLst>
            </xdr:cNvPr>
            <xdr:cNvSpPr txBox="1"/>
          </xdr:nvSpPr>
          <xdr:spPr>
            <a:xfrm>
              <a:off x="2126287" y="11610578"/>
              <a:ext cx="744306" cy="1720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 panose="02040503050406030204" pitchFamily="18" charset="0"/>
                      </a:rPr>
                      <m:t>𝑏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acc>
                      <m:accPr>
                        <m:chr m:val="̅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</m:acc>
                    <m:r>
                      <a:rPr lang="es-ES" sz="11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𝑚</m:t>
                    </m:r>
                    <m:acc>
                      <m:accPr>
                        <m:chr m:val="̅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BFD72B60-FA40-E040-9793-31D0FDB2FE5F}"/>
                </a:ext>
              </a:extLst>
            </xdr:cNvPr>
            <xdr:cNvSpPr txBox="1"/>
          </xdr:nvSpPr>
          <xdr:spPr>
            <a:xfrm>
              <a:off x="1796087" y="9265311"/>
              <a:ext cx="744306" cy="1720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𝑏=𝑦 ̅−𝑚𝑥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220869</xdr:colOff>
      <xdr:row>70</xdr:row>
      <xdr:rowOff>8203</xdr:rowOff>
    </xdr:from>
    <xdr:ext cx="2467470" cy="3983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6FE0DE9B-7B1F-FD4B-AA60-158BD1DA6C35}"/>
                </a:ext>
              </a:extLst>
            </xdr:cNvPr>
            <xdr:cNvSpPr txBox="1"/>
          </xdr:nvSpPr>
          <xdr:spPr>
            <a:xfrm>
              <a:off x="3675269" y="11497470"/>
              <a:ext cx="2467470" cy="3983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𝑥𝑦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nary>
                          <m:naryPr>
                            <m:chr m:val="∑"/>
                            <m:subHide m:val="on"/>
                            <m:supHide m:val="on"/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/>
                          <m:sup/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𝑥𝑦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nary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</m:nary>
                          </m:e>
                        </m:nary>
                      </m:num>
                      <m:den>
                        <m:rad>
                          <m:radPr>
                            <m:degHide m:val="on"/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e>
                            </m:nary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p>
                              <m:sSup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nary>
                                      <m:naryPr>
                                        <m:chr m:val="∑"/>
                                        <m:subHide m:val="on"/>
                                        <m:supHide m:val="on"/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naryPr>
                                      <m:sub/>
                                      <m:sup/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𝑥</m:t>
                                        </m:r>
                                      </m:e>
                                    </m:nary>
                                  </m:e>
                                </m:d>
                              </m:e>
                              <m:sup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e>
                        </m:rad>
                        <m:rad>
                          <m:radPr>
                            <m:degHide m:val="on"/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e>
                            </m:nary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p>
                              <m:sSup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nary>
                                      <m:naryPr>
                                        <m:chr m:val="∑"/>
                                        <m:subHide m:val="on"/>
                                        <m:supHide m:val="on"/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naryPr>
                                      <m:sub/>
                                      <m:sup/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𝑦</m:t>
                                        </m:r>
                                      </m:e>
                                    </m:nary>
                                  </m:e>
                                </m:d>
                              </m:e>
                              <m:sup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e>
                        </m:rad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6FE0DE9B-7B1F-FD4B-AA60-158BD1DA6C35}"/>
                </a:ext>
              </a:extLst>
            </xdr:cNvPr>
            <xdr:cNvSpPr txBox="1"/>
          </xdr:nvSpPr>
          <xdr:spPr>
            <a:xfrm>
              <a:off x="3014869" y="9152203"/>
              <a:ext cx="2467470" cy="3983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𝑟_𝑥𝑦=(𝑛∑▒〖𝑥𝑦−∑▒𝑥 ∑▒𝑦〗)/(√(𝑛∑▒𝑥^2 −(∑▒𝑥)^2 ) √(𝑛∑▒𝑦^2 −(∑▒𝑦)^2 ))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0</xdr:col>
      <xdr:colOff>157640</xdr:colOff>
      <xdr:row>81</xdr:row>
      <xdr:rowOff>60231</xdr:rowOff>
    </xdr:from>
    <xdr:ext cx="2779158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F98D129D-758E-3E4D-8EFA-60D7331902D4}"/>
                </a:ext>
              </a:extLst>
            </xdr:cNvPr>
            <xdr:cNvSpPr txBox="1"/>
          </xdr:nvSpPr>
          <xdr:spPr>
            <a:xfrm>
              <a:off x="157640" y="13852431"/>
              <a:ext cx="2779158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𝑆𝑇𝐷</m:t>
                            </m:r>
                          </m:sub>
                        </m:sSub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𝑚</m:t>
                        </m:r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∙</m:t>
                        </m:r>
                        <m:sSub>
                          <m:sSub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𝑥</m:t>
                            </m:r>
                          </m:e>
                          <m:sub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𝑖</m:t>
                            </m:r>
                          </m:sub>
                        </m:s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+</m:t>
                        </m:r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𝑏</m:t>
                        </m:r>
                      </m:e>
                    </m:d>
                    <m:r>
                      <a:rPr lang="es-ES" b="0" i="1">
                        <a:latin typeface="Cambria Math" panose="02040503050406030204" pitchFamily="18" charset="0"/>
                        <a:ea typeface="MS Mincho" panose="02020609040205080304" pitchFamily="49" charset="-128"/>
                        <a:cs typeface="Arial" panose="020B0604020202020204" pitchFamily="34" charset="0"/>
                      </a:rPr>
                      <m:t>±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𝑡</m:t>
                        </m:r>
                      </m:e>
                      <m:sub>
                        <m:f>
                          <m:fPr>
                            <m:type m:val="skw"/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𝛼</m:t>
                            </m:r>
                          </m:num>
                          <m:den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2</m:t>
                            </m:r>
                          </m:den>
                        </m:f>
                      </m:sub>
                    </m:sSub>
                    <m:r>
                      <a:rPr lang="es-ES_tradnl" i="1">
                        <a:latin typeface="Cambria Math" panose="02040503050406030204" pitchFamily="18" charset="0"/>
                        <a:ea typeface="MS Mincho" panose="02020609040205080304" pitchFamily="49" charset="-128"/>
                        <a:cs typeface="Arial" panose="020B0604020202020204" pitchFamily="34" charset="0"/>
                      </a:rPr>
                      <m:t>∙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𝑆</m:t>
                        </m:r>
                      </m:e>
                      <m: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𝑒</m:t>
                        </m:r>
                      </m:sub>
                    </m:sSub>
                    <m:rad>
                      <m:radPr>
                        <m:degHide m:val="on"/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𝑛</m:t>
                            </m:r>
                          </m:den>
                        </m:f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+</m:t>
                        </m:r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es-MX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s-MX" i="1">
                                        <a:effectLst/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s-MX" i="1">
                                            <a:effectLst/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s-ES_tradnl" i="1">
                                            <a:latin typeface="Cambria Math" panose="02040503050406030204" pitchFamily="18" charset="0"/>
                                            <a:ea typeface="MS Mincho" panose="02020609040205080304" pitchFamily="49" charset="-128"/>
                                            <a:cs typeface="Arial" panose="020B0604020202020204" pitchFamily="34" charset="0"/>
                                          </a:rPr>
                                          <m:t>𝑥</m:t>
                                        </m:r>
                                      </m:e>
                                      <m:sub>
                                        <m:r>
                                          <a:rPr lang="es-ES_tradnl" i="1">
                                            <a:latin typeface="Cambria Math" panose="02040503050406030204" pitchFamily="18" charset="0"/>
                                            <a:ea typeface="MS Mincho" panose="02020609040205080304" pitchFamily="49" charset="-128"/>
                                            <a:cs typeface="Arial" panose="020B0604020202020204" pitchFamily="34" charset="0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−</m:t>
                                    </m:r>
                                    <m:acc>
                                      <m:accPr>
                                        <m:chr m:val="̅"/>
                                        <m:ctrlPr>
                                          <a:rPr lang="es-MX" i="1">
                                            <a:effectLst/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accPr>
                                      <m:e>
                                        <m:r>
                                          <a:rPr lang="es-ES_tradnl" i="1">
                                            <a:latin typeface="Cambria Math" panose="02040503050406030204" pitchFamily="18" charset="0"/>
                                            <a:ea typeface="MS Mincho" panose="02020609040205080304" pitchFamily="49" charset="-128"/>
                                            <a:cs typeface="Arial" panose="020B0604020202020204" pitchFamily="34" charset="0"/>
                                          </a:rPr>
                                          <m:t>𝑥</m:t>
                                        </m:r>
                                      </m:e>
                                    </m:acc>
                                  </m:e>
                                </m:d>
                              </m:e>
                              <m:sup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sSub>
                              <m:sSubPr>
                                <m:ctrlPr>
                                  <a:rPr lang="es-MX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𝑥𝑥</m:t>
                                </m:r>
                              </m:sub>
                            </m:sSub>
                          </m:den>
                        </m:f>
                      </m:e>
                    </m:ra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F98D129D-758E-3E4D-8EFA-60D7331902D4}"/>
                </a:ext>
              </a:extLst>
            </xdr:cNvPr>
            <xdr:cNvSpPr txBox="1"/>
          </xdr:nvSpPr>
          <xdr:spPr>
            <a:xfrm>
              <a:off x="157640" y="11439431"/>
              <a:ext cx="2779158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𝑠_(𝑦_𝑆𝑇𝐷 )=</a:t>
              </a:r>
              <a:r>
                <a:rPr lang="es-MX" i="0">
                  <a:effectLst/>
                  <a:latin typeface="Cambria Math" panose="02040503050406030204" pitchFamily="18" charset="0"/>
                </a:rPr>
                <a:t>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𝑚∙𝑥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𝑖+𝑏)</a:t>
              </a:r>
              <a:r>
                <a:rPr lang="es-ES" b="0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±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𝑡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𝛼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⁄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2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∙𝑆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𝑒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</a:t>
              </a:r>
              <a:r>
                <a:rPr lang="es-MX" i="0">
                  <a:effectLst/>
                  <a:latin typeface="Cambria Math" panose="02040503050406030204" pitchFamily="18" charset="0"/>
                </a:rPr>
                <a:t>√(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1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𝑛+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𝑖−𝑥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 ̅</a:t>
              </a:r>
              <a:r>
                <a:rPr lang="es-ES_tradnl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)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^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2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𝑥𝑥 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44115</xdr:colOff>
      <xdr:row>81</xdr:row>
      <xdr:rowOff>60231</xdr:rowOff>
    </xdr:from>
    <xdr:ext cx="1038746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DD985149-C6FE-CA4B-989B-7759177050F5}"/>
                </a:ext>
              </a:extLst>
            </xdr:cNvPr>
            <xdr:cNvSpPr txBox="1"/>
          </xdr:nvSpPr>
          <xdr:spPr>
            <a:xfrm>
              <a:off x="3498515" y="13852431"/>
              <a:ext cx="1038746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𝑆</m:t>
                        </m:r>
                      </m:e>
                      <m: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𝑒</m:t>
                        </m:r>
                      </m:sub>
                    </m:sSub>
                    <m:rad>
                      <m:radPr>
                        <m:degHide m:val="on"/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𝑛</m:t>
                            </m:r>
                          </m:den>
                        </m:f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+</m:t>
                        </m:r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es-ES_tradnl" i="1">
                                    <a:effectLst/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</m:ctrlPr>
                              </m:sSupPr>
                              <m:e>
                                <m:acc>
                                  <m:accPr>
                                    <m:chr m:val="̅"/>
                                    <m:ctrlPr>
                                      <a:rPr lang="es-MX" i="1">
                                        <a:effectLst/>
                                        <a:latin typeface="Cambria Math" panose="02040503050406030204" pitchFamily="18" charset="0"/>
                                      </a:rPr>
                                    </m:ctrlPr>
                                  </m:accPr>
                                  <m:e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𝑥</m:t>
                                    </m:r>
                                  </m:e>
                                </m:acc>
                              </m:e>
                              <m:sup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sSub>
                              <m:sSubPr>
                                <m:ctrlPr>
                                  <a:rPr lang="es-MX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𝑥𝑥</m:t>
                                </m:r>
                              </m:sub>
                            </m:sSub>
                          </m:den>
                        </m:f>
                      </m:e>
                    </m:ra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DD985149-C6FE-CA4B-989B-7759177050F5}"/>
                </a:ext>
              </a:extLst>
            </xdr:cNvPr>
            <xdr:cNvSpPr txBox="1"/>
          </xdr:nvSpPr>
          <xdr:spPr>
            <a:xfrm>
              <a:off x="2838115" y="11439431"/>
              <a:ext cx="1038746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𝑠_𝑏=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𝑒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</a:t>
              </a:r>
              <a:r>
                <a:rPr lang="es-MX" i="0">
                  <a:effectLst/>
                  <a:latin typeface="Cambria Math" panose="02040503050406030204" pitchFamily="18" charset="0"/>
                </a:rPr>
                <a:t>√(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1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𝑛+𝑥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 ̅</a:t>
              </a:r>
              <a:r>
                <a:rPr lang="es-ES_tradnl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^</a:t>
              </a:r>
              <a:r>
                <a:rPr lang="es-ES" b="0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2</a:t>
              </a:r>
              <a:r>
                <a:rPr lang="es-MX" b="0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𝑥𝑥 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6</xdr:col>
      <xdr:colOff>286466</xdr:colOff>
      <xdr:row>81</xdr:row>
      <xdr:rowOff>106621</xdr:rowOff>
    </xdr:from>
    <xdr:ext cx="1000466" cy="40735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D41B9FBB-AFC5-D040-B22E-B90AD4C9900A}"/>
                </a:ext>
              </a:extLst>
            </xdr:cNvPr>
            <xdr:cNvSpPr txBox="1"/>
          </xdr:nvSpPr>
          <xdr:spPr>
            <a:xfrm>
              <a:off x="5468066" y="13898821"/>
              <a:ext cx="1000466" cy="4073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𝑚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𝑆</m:t>
                        </m:r>
                      </m:e>
                      <m: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𝑒</m:t>
                        </m:r>
                      </m:sub>
                    </m:sSub>
                    <m:d>
                      <m:dPr>
                        <m:ctrlPr>
                          <a:rPr lang="es-ES" b="0" i="1">
                            <a:effectLst/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i="1">
                                <a:effectLst/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1</m:t>
                            </m:r>
                          </m:num>
                          <m:den>
                            <m:rad>
                              <m:radPr>
                                <m:degHide m:val="on"/>
                                <m:ctrlPr>
                                  <a:rPr lang="es-ES" i="1">
                                    <a:effectLst/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</m:ctrlPr>
                              </m:radPr>
                              <m:deg/>
                              <m:e>
                                <m:sSub>
                                  <m:sSubPr>
                                    <m:ctrlPr>
                                      <a:rPr lang="es-MX" i="1">
                                        <a:effectLst/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𝑆</m:t>
                                    </m:r>
                                  </m:e>
                                  <m:sub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𝑥𝑥</m:t>
                                    </m:r>
                                  </m:sub>
                                </m:sSub>
                              </m:e>
                            </m:rad>
                          </m:den>
                        </m:f>
                      </m:e>
                    </m: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D41B9FBB-AFC5-D040-B22E-B90AD4C9900A}"/>
                </a:ext>
              </a:extLst>
            </xdr:cNvPr>
            <xdr:cNvSpPr txBox="1"/>
          </xdr:nvSpPr>
          <xdr:spPr>
            <a:xfrm>
              <a:off x="4477466" y="11485821"/>
              <a:ext cx="1000466" cy="4073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𝑠_𝑚=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𝑒</a:t>
              </a:r>
              <a:r>
                <a:rPr lang="es-ES" b="0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(</a:t>
              </a:r>
              <a:r>
                <a:rPr lang="es-ES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1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√(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𝑥𝑥 </a:t>
              </a:r>
              <a:r>
                <a:rPr lang="es-ES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r>
                <a:rPr lang="es-ES_tradnl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0</xdr:col>
      <xdr:colOff>134008</xdr:colOff>
      <xdr:row>59</xdr:row>
      <xdr:rowOff>62843</xdr:rowOff>
    </xdr:from>
    <xdr:ext cx="1326645" cy="4240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69F2B2F9-3B96-4F4A-BF2F-684D937B17B2}"/>
                </a:ext>
              </a:extLst>
            </xdr:cNvPr>
            <xdr:cNvSpPr txBox="1"/>
          </xdr:nvSpPr>
          <xdr:spPr>
            <a:xfrm>
              <a:off x="134008" y="9215310"/>
              <a:ext cx="1326645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𝑥𝑥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MX" sz="110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  <m:r>
                      <a:rPr lang="es-MX" sz="1100" i="0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s-MX" sz="110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nary>
                                  <m:naryPr>
                                    <m:chr m:val="∑"/>
                                    <m:subHide m:val="on"/>
                                    <m:supHide m:val="on"/>
                                    <m:ctrlPr>
                                      <a:rPr lang="es-MX" sz="1100" i="1">
                                        <a:latin typeface="Cambria Math" panose="02040503050406030204" pitchFamily="18" charset="0"/>
                                      </a:rPr>
                                    </m:ctrlPr>
                                  </m:naryPr>
                                  <m:sub/>
                                  <m:sup/>
                                  <m:e>
                                    <m:r>
                                      <a:rPr lang="es-MX" sz="110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</m:nary>
                              </m:e>
                            </m:d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MX" sz="110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69F2B2F9-3B96-4F4A-BF2F-684D937B17B2}"/>
                </a:ext>
              </a:extLst>
            </xdr:cNvPr>
            <xdr:cNvSpPr txBox="1"/>
          </xdr:nvSpPr>
          <xdr:spPr>
            <a:xfrm>
              <a:off x="134008" y="6971643"/>
              <a:ext cx="1326645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𝑆_𝑥𝑥=</a:t>
              </a:r>
              <a:r>
                <a:rPr lang="es-MX" sz="1100" i="0">
                  <a:latin typeface="Cambria Math" panose="02040503050406030204" pitchFamily="18" charset="0"/>
                </a:rPr>
                <a:t>∑▒𝑥^2 −(∑▒𝑥)^2/𝑛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103686</xdr:colOff>
      <xdr:row>59</xdr:row>
      <xdr:rowOff>61967</xdr:rowOff>
    </xdr:from>
    <xdr:ext cx="1335109" cy="4240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D02796C2-5FE3-D34A-A4E0-66D14EF5CD1F}"/>
                </a:ext>
              </a:extLst>
            </xdr:cNvPr>
            <xdr:cNvSpPr txBox="1"/>
          </xdr:nvSpPr>
          <xdr:spPr>
            <a:xfrm>
              <a:off x="1830886" y="9214434"/>
              <a:ext cx="1335109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𝑦𝑦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  <m:r>
                      <a:rPr lang="es-MX" sz="1100" i="0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s-MX" sz="110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nary>
                                  <m:naryPr>
                                    <m:chr m:val="∑"/>
                                    <m:subHide m:val="on"/>
                                    <m:supHide m:val="on"/>
                                    <m:ctrlPr>
                                      <a:rPr lang="es-MX" sz="1100" i="1">
                                        <a:latin typeface="Cambria Math" panose="02040503050406030204" pitchFamily="18" charset="0"/>
                                      </a:rPr>
                                    </m:ctrlPr>
                                  </m:naryPr>
                                  <m:sub/>
                                  <m:sup/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</m:nary>
                              </m:e>
                            </m:d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MX" sz="110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D02796C2-5FE3-D34A-A4E0-66D14EF5CD1F}"/>
                </a:ext>
              </a:extLst>
            </xdr:cNvPr>
            <xdr:cNvSpPr txBox="1"/>
          </xdr:nvSpPr>
          <xdr:spPr>
            <a:xfrm>
              <a:off x="1500686" y="6970767"/>
              <a:ext cx="1335109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𝑆_𝑦𝑦=</a:t>
              </a:r>
              <a:r>
                <a:rPr lang="es-MX" sz="1100" i="0">
                  <a:latin typeface="Cambria Math" panose="02040503050406030204" pitchFamily="18" charset="0"/>
                </a:rPr>
                <a:t>∑▒</a:t>
              </a:r>
              <a:r>
                <a:rPr lang="es-ES" sz="1100" b="0" i="0">
                  <a:latin typeface="Cambria Math" panose="02040503050406030204" pitchFamily="18" charset="0"/>
                </a:rPr>
                <a:t>𝑦</a:t>
              </a:r>
              <a:r>
                <a:rPr lang="es-MX" sz="1100" b="0" i="0">
                  <a:latin typeface="Cambria Math" panose="02040503050406030204" pitchFamily="18" charset="0"/>
                </a:rPr>
                <a:t>^</a:t>
              </a:r>
              <a:r>
                <a:rPr lang="es-MX" sz="1100" i="0">
                  <a:latin typeface="Cambria Math" panose="02040503050406030204" pitchFamily="18" charset="0"/>
                </a:rPr>
                <a:t>2 −(∑</a:t>
              </a:r>
              <a:r>
                <a:rPr lang="es-ES" sz="1100" b="0" i="0">
                  <a:latin typeface="Cambria Math" panose="02040503050406030204" pitchFamily="18" charset="0"/>
                </a:rPr>
                <a:t>▒𝑦)</a:t>
              </a:r>
              <a:r>
                <a:rPr lang="es-MX" sz="1100" b="0" i="0">
                  <a:latin typeface="Cambria Math" panose="02040503050406030204" pitchFamily="18" charset="0"/>
                </a:rPr>
                <a:t>^</a:t>
              </a:r>
              <a:r>
                <a:rPr lang="es-MX" sz="1100" i="0">
                  <a:latin typeface="Cambria Math" panose="02040503050406030204" pitchFamily="18" charset="0"/>
                </a:rPr>
                <a:t>2/𝑛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42704</xdr:colOff>
      <xdr:row>59</xdr:row>
      <xdr:rowOff>61967</xdr:rowOff>
    </xdr:from>
    <xdr:ext cx="1595501" cy="4128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CuadroTexto 17">
              <a:extLst>
                <a:ext uri="{FF2B5EF4-FFF2-40B4-BE49-F238E27FC236}">
                  <a16:creationId xmlns:a16="http://schemas.microsoft.com/office/drawing/2014/main" id="{29071DCD-8EE5-4A46-A732-C8522171C28C}"/>
                </a:ext>
              </a:extLst>
            </xdr:cNvPr>
            <xdr:cNvSpPr txBox="1"/>
          </xdr:nvSpPr>
          <xdr:spPr>
            <a:xfrm>
              <a:off x="3497104" y="9214434"/>
              <a:ext cx="1595501" cy="4128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𝑥𝑦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s-MX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r>
                          <a:rPr lang="es-MX" i="1">
                            <a:latin typeface="Cambria Math" panose="02040503050406030204" pitchFamily="18" charset="0"/>
                          </a:rPr>
                          <m:t>𝑥𝑦</m:t>
                        </m:r>
                      </m:e>
                    </m:nary>
                    <m:r>
                      <a:rPr lang="es-MX" i="0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MX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s-MX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nary>
                          </m:e>
                        </m:d>
                        <m:d>
                          <m:dPr>
                            <m:ctrlPr>
                              <a:rPr lang="es-MX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</m:nary>
                          </m:e>
                        </m:d>
                      </m:num>
                      <m:den>
                        <m:r>
                          <a:rPr lang="es-MX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8" name="CuadroTexto 17">
              <a:extLst>
                <a:ext uri="{FF2B5EF4-FFF2-40B4-BE49-F238E27FC236}">
                  <a16:creationId xmlns:a16="http://schemas.microsoft.com/office/drawing/2014/main" id="{29071DCD-8EE5-4A46-A732-C8522171C28C}"/>
                </a:ext>
              </a:extLst>
            </xdr:cNvPr>
            <xdr:cNvSpPr txBox="1"/>
          </xdr:nvSpPr>
          <xdr:spPr>
            <a:xfrm>
              <a:off x="3497104" y="9214434"/>
              <a:ext cx="1595501" cy="4128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𝑆_𝑥𝑦=</a:t>
              </a:r>
              <a:r>
                <a:rPr lang="es-MX" i="0">
                  <a:latin typeface="Cambria Math" panose="02040503050406030204" pitchFamily="18" charset="0"/>
                </a:rPr>
                <a:t>∑▒𝑥𝑦−(∑▒𝑥)(∑▒𝑦)/𝑛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6</xdr:col>
      <xdr:colOff>309691</xdr:colOff>
      <xdr:row>58</xdr:row>
      <xdr:rowOff>754</xdr:rowOff>
    </xdr:from>
    <xdr:ext cx="1227323" cy="6585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E76A24DC-2C64-7748-A727-2A289150F8AB}"/>
                </a:ext>
              </a:extLst>
            </xdr:cNvPr>
            <xdr:cNvSpPr txBox="1"/>
          </xdr:nvSpPr>
          <xdr:spPr>
            <a:xfrm>
              <a:off x="5491291" y="8950021"/>
              <a:ext cx="1227323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s-MX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MX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𝑦𝑦</m:t>
                                </m:r>
                              </m:sub>
                            </m:sSub>
                            <m:r>
                              <a:rPr lang="es-MX" i="0">
                                <a:latin typeface="Cambria Math" panose="02040503050406030204" pitchFamily="18" charset="0"/>
                              </a:rPr>
                              <m:t>−</m:t>
                            </m:r>
                            <m:f>
                              <m:fPr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p>
                                  <m:sSupPr>
                                    <m:ctrlP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d>
                                      <m:dPr>
                                        <m:ctrlPr>
                                          <a:rPr lang="es-MX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dPr>
                                      <m:e>
                                        <m:sSub>
                                          <m:sSubPr>
                                            <m:ctrlPr>
                                              <a:rPr lang="es-MX" i="1"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es-MX" i="1">
                                                <a:latin typeface="Cambria Math" panose="02040503050406030204" pitchFamily="18" charset="0"/>
                                              </a:rPr>
                                              <m:t>𝑆</m:t>
                                            </m:r>
                                          </m:e>
                                          <m:sub>
                                            <m:r>
                                              <a:rPr lang="es-MX" i="1">
                                                <a:latin typeface="Cambria Math" panose="02040503050406030204" pitchFamily="18" charset="0"/>
                                              </a:rPr>
                                              <m:t>𝑥𝑦</m:t>
                                            </m:r>
                                          </m:sub>
                                        </m:sSub>
                                      </m:e>
                                    </m:d>
                                  </m:e>
                                  <m:sup>
                                    <m:r>
                                      <a:rPr lang="es-MX" i="0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num>
                              <m:den>
                                <m:sSub>
                                  <m:sSubPr>
                                    <m:ctrlP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  <m:t>𝑆</m:t>
                                    </m:r>
                                  </m:e>
                                  <m:sub>
                                    <m: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  <m:t>𝑥𝑥</m:t>
                                    </m:r>
                                  </m:sub>
                                </m:sSub>
                              </m:den>
                            </m:f>
                          </m:num>
                          <m:den>
                            <m:r>
                              <a:rPr lang="es-MX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r>
                              <a:rPr lang="es-MX" i="0">
                                <a:latin typeface="Cambria Math" panose="02040503050406030204" pitchFamily="18" charset="0"/>
                              </a:rPr>
                              <m:t>−2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E76A24DC-2C64-7748-A727-2A289150F8AB}"/>
                </a:ext>
              </a:extLst>
            </xdr:cNvPr>
            <xdr:cNvSpPr txBox="1"/>
          </xdr:nvSpPr>
          <xdr:spPr>
            <a:xfrm>
              <a:off x="5491291" y="8950021"/>
              <a:ext cx="1227323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𝑆_𝑒=</a:t>
              </a:r>
              <a:r>
                <a:rPr lang="es-MX" i="0">
                  <a:latin typeface="Cambria Math" panose="02040503050406030204" pitchFamily="18" charset="0"/>
                </a:rPr>
                <a:t>√((𝑆_𝑦𝑦−(𝑆_𝑥𝑦 )^2/𝑆_𝑥𝑥 )/(𝑛−2))</a:t>
              </a:r>
              <a:endParaRPr lang="es-MX" sz="1100"/>
            </a:p>
          </xdr:txBody>
        </xdr:sp>
      </mc:Fallback>
    </mc:AlternateContent>
    <xdr:clientData/>
  </xdr:oneCellAnchor>
  <xdr:twoCellAnchor>
    <xdr:from>
      <xdr:col>10</xdr:col>
      <xdr:colOff>20320</xdr:colOff>
      <xdr:row>2</xdr:row>
      <xdr:rowOff>2344</xdr:rowOff>
    </xdr:from>
    <xdr:to>
      <xdr:col>17</xdr:col>
      <xdr:colOff>0</xdr:colOff>
      <xdr:row>18</xdr:row>
      <xdr:rowOff>8467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0A03BA22-DE89-9F07-9DE2-88158F6A0E23}"/>
            </a:ext>
          </a:extLst>
        </xdr:cNvPr>
        <xdr:cNvSpPr txBox="1"/>
      </xdr:nvSpPr>
      <xdr:spPr>
        <a:xfrm>
          <a:off x="8656320" y="535744"/>
          <a:ext cx="6024880" cy="3375856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000" tIns="0" rIns="90000" bIns="0" rtlCol="0" anchor="ctr" anchorCtr="0">
          <a:noAutofit/>
        </a:bodyPr>
        <a:lstStyle/>
        <a:p>
          <a:r>
            <a:rPr lang="es-MX" sz="1200" b="1">
              <a:solidFill>
                <a:srgbClr val="3F3F76"/>
              </a:solidFill>
            </a:rPr>
            <a:t>D. R.©</a:t>
          </a:r>
          <a:r>
            <a:rPr lang="es-MX" sz="1200" b="1" baseline="0">
              <a:solidFill>
                <a:srgbClr val="3F3F76"/>
              </a:solidFill>
            </a:rPr>
            <a:t> </a:t>
          </a:r>
          <a:r>
            <a:rPr lang="es-MX" sz="1200" b="1">
              <a:solidFill>
                <a:srgbClr val="3F3F76"/>
              </a:solidFill>
            </a:rPr>
            <a:t>UNIVERSIDAD NACIONAL AUTÓNOMA DE MÉXICO</a:t>
          </a:r>
        </a:p>
        <a:p>
          <a:r>
            <a:rPr lang="es-MX" sz="1200">
              <a:solidFill>
                <a:srgbClr val="3F3F76"/>
              </a:solidFill>
            </a:rPr>
            <a:t>Excepto donde se indique lo contrario esta obra está bajo una licencia Creative Commons Atribución No comercial, No derivada, 4.0 Internacional (CC BY NC ND 4.0 INTERNACIONAL).</a:t>
          </a:r>
        </a:p>
        <a:p>
          <a:r>
            <a:rPr lang="es-MX" sz="1200">
              <a:solidFill>
                <a:srgbClr val="3F3F76"/>
              </a:solidFill>
            </a:rPr>
            <a:t> </a:t>
          </a:r>
        </a:p>
        <a:p>
          <a:r>
            <a:rPr lang="es-MX" sz="1200">
              <a:solidFill>
                <a:srgbClr val="3F3F76"/>
              </a:solidFill>
            </a:rPr>
            <a:t>Entidad Editora:</a:t>
          </a:r>
        </a:p>
        <a:p>
          <a:r>
            <a:rPr lang="es-MX" sz="1200">
              <a:solidFill>
                <a:srgbClr val="3F3F76"/>
              </a:solidFill>
            </a:rPr>
            <a:t>Facultad de Estudios Superiores Cuautitlán.</a:t>
          </a:r>
        </a:p>
        <a:p>
          <a:r>
            <a:rPr lang="es-MX" sz="1200">
              <a:solidFill>
                <a:srgbClr val="3F3F76"/>
              </a:solidFill>
            </a:rPr>
            <a:t> </a:t>
          </a:r>
        </a:p>
        <a:p>
          <a:r>
            <a:rPr lang="es-MX" sz="1200">
              <a:solidFill>
                <a:srgbClr val="3F3F76"/>
              </a:solidFill>
            </a:rPr>
            <a:t>Av. Universidad 3000, Universidad Nacional Autónoma de México, C.U., Delegación Coyoacán, C.P. 04510, Ciudad de México.</a:t>
          </a:r>
        </a:p>
        <a:p>
          <a:endParaRPr lang="es-MX" sz="1200">
            <a:solidFill>
              <a:srgbClr val="3F3F76"/>
            </a:solidFill>
          </a:endParaRPr>
        </a:p>
        <a:p>
          <a:endParaRPr lang="es-MX" sz="1200">
            <a:solidFill>
              <a:srgbClr val="3F3F76"/>
            </a:solidFill>
          </a:endParaRPr>
        </a:p>
        <a:p>
          <a:endParaRPr lang="es-MX" sz="1200">
            <a:solidFill>
              <a:srgbClr val="3F3F76"/>
            </a:solidFill>
          </a:endParaRPr>
        </a:p>
        <a:p>
          <a:endParaRPr lang="es-MX" sz="1200">
            <a:solidFill>
              <a:srgbClr val="3F3F76"/>
            </a:solidFill>
          </a:endParaRPr>
        </a:p>
        <a:p>
          <a:r>
            <a:rPr lang="es-MX" sz="1200">
              <a:solidFill>
                <a:srgbClr val="3F3F76"/>
              </a:solidFill>
            </a:rPr>
            <a:t>Forma sugerida de citar:</a:t>
          </a:r>
        </a:p>
        <a:p>
          <a:r>
            <a:rPr lang="es-MX" sz="1200">
              <a:solidFill>
                <a:srgbClr val="3F3F76"/>
              </a:solidFill>
            </a:rPr>
            <a:t>García Mendoza A., Sánchez Moreno</a:t>
          </a:r>
          <a:r>
            <a:rPr lang="es-MX" sz="1200" baseline="0">
              <a:solidFill>
                <a:srgbClr val="3F3F76"/>
              </a:solidFill>
            </a:rPr>
            <a:t> A. J</a:t>
          </a:r>
          <a:r>
            <a:rPr lang="es-MX" sz="1200">
              <a:solidFill>
                <a:srgbClr val="3F3F76"/>
              </a:solidFill>
            </a:rPr>
            <a:t>., Ruvalcaba Juárez J., Valenzuela Bonilla O. (03 de octubre de 2024). Determinación</a:t>
          </a:r>
          <a:r>
            <a:rPr lang="es-MX" sz="1200" baseline="0">
              <a:solidFill>
                <a:srgbClr val="3F3F76"/>
              </a:solidFill>
            </a:rPr>
            <a:t> de la cantidad de fluoruro presente en una muestra de pasta de dientes mediante mediciones potenciométricas. </a:t>
          </a:r>
          <a:r>
            <a:rPr lang="es-MX" sz="1200">
              <a:solidFill>
                <a:srgbClr val="3F3F76"/>
              </a:solidFill>
            </a:rPr>
            <a:t>[Hoja de cálculo de Excel®</a:t>
          </a:r>
          <a:r>
            <a:rPr lang="es-MX" sz="1200" baseline="0">
              <a:solidFill>
                <a:srgbClr val="3F3F76"/>
              </a:solidFill>
            </a:rPr>
            <a:t>]</a:t>
          </a:r>
          <a:r>
            <a:rPr lang="es-MX" sz="1200">
              <a:solidFill>
                <a:srgbClr val="3F3F76"/>
              </a:solidFill>
            </a:rPr>
            <a:t>. Facultad de Estudios Superiores Cuautitlán. UNAM.</a:t>
          </a:r>
        </a:p>
      </xdr:txBody>
    </xdr:sp>
    <xdr:clientData/>
  </xdr:twoCellAnchor>
  <xdr:twoCellAnchor>
    <xdr:from>
      <xdr:col>12</xdr:col>
      <xdr:colOff>340598</xdr:colOff>
      <xdr:row>10</xdr:row>
      <xdr:rowOff>109332</xdr:rowOff>
    </xdr:from>
    <xdr:to>
      <xdr:col>14</xdr:col>
      <xdr:colOff>546520</xdr:colOff>
      <xdr:row>13</xdr:row>
      <xdr:rowOff>136490</xdr:rowOff>
    </xdr:to>
    <xdr:pic>
      <xdr:nvPicPr>
        <xdr:cNvPr id="23" name="Google Shape;69;p14">
          <a:extLst>
            <a:ext uri="{FF2B5EF4-FFF2-40B4-BE49-F238E27FC236}">
              <a16:creationId xmlns:a16="http://schemas.microsoft.com/office/drawing/2014/main" id="{8ABD6047-F79F-510A-D593-AFEB6CB7A2E1}"/>
            </a:ext>
          </a:extLst>
        </xdr:cNvPr>
        <xdr:cNvPicPr preferRelativeResize="0"/>
      </xdr:nvPicPr>
      <xdr:blipFill>
        <a:blip xmlns:r="http://schemas.openxmlformats.org/officeDocument/2006/relationships" r:embed="rId6">
          <a:alphaModFix/>
        </a:blip>
        <a:stretch>
          <a:fillRect/>
        </a:stretch>
      </xdr:blipFill>
      <xdr:spPr>
        <a:xfrm>
          <a:off x="10637895" y="2351855"/>
          <a:ext cx="1922139" cy="667878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179523</xdr:colOff>
      <xdr:row>88</xdr:row>
      <xdr:rowOff>184141</xdr:rowOff>
    </xdr:from>
    <xdr:ext cx="1107611" cy="26532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957A71C-7557-2843-8CEA-67483518D6F1}"/>
                </a:ext>
              </a:extLst>
            </xdr:cNvPr>
            <xdr:cNvSpPr txBox="1"/>
          </xdr:nvSpPr>
          <xdr:spPr>
            <a:xfrm>
              <a:off x="179523" y="19222802"/>
              <a:ext cx="1107611" cy="2653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𝑐𝑒𝑙𝑑𝑎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10</m:t>
                        </m:r>
                      </m:e>
                      <m:sup>
                        <m:d>
                          <m:d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∆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𝑏</m:t>
                                </m:r>
                              </m:num>
                              <m:den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den>
                            </m:f>
                          </m:e>
                        </m:d>
                      </m:sup>
                    </m:sSup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957A71C-7557-2843-8CEA-67483518D6F1}"/>
                </a:ext>
              </a:extLst>
            </xdr:cNvPr>
            <xdr:cNvSpPr txBox="1"/>
          </xdr:nvSpPr>
          <xdr:spPr>
            <a:xfrm>
              <a:off x="179523" y="19222802"/>
              <a:ext cx="1107611" cy="2653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𝐶_𝑐𝑒𝑙𝑑𝑎=10^(((∆𝐸−𝑏)/𝑚) )</a:t>
              </a:r>
              <a:endParaRPr lang="es-MX" sz="1100"/>
            </a:p>
          </xdr:txBody>
        </xdr:sp>
      </mc:Fallback>
    </mc:AlternateContent>
    <xdr:clientData/>
  </xdr:oneCellAnchor>
  <xdr:twoCellAnchor editAs="absolute">
    <xdr:from>
      <xdr:col>8</xdr:col>
      <xdr:colOff>692876</xdr:colOff>
      <xdr:row>80</xdr:row>
      <xdr:rowOff>128996</xdr:rowOff>
    </xdr:from>
    <xdr:to>
      <xdr:col>12</xdr:col>
      <xdr:colOff>844853</xdr:colOff>
      <xdr:row>97</xdr:row>
      <xdr:rowOff>31014</xdr:rowOff>
    </xdr:to>
    <xdr:graphicFrame macro="">
      <xdr:nvGraphicFramePr>
        <xdr:cNvPr id="14" name="Chart 1">
          <a:extLst>
            <a:ext uri="{FF2B5EF4-FFF2-40B4-BE49-F238E27FC236}">
              <a16:creationId xmlns:a16="http://schemas.microsoft.com/office/drawing/2014/main" id="{27905F6B-9427-5A45-978B-92D43731BE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</xdr:col>
      <xdr:colOff>287878</xdr:colOff>
      <xdr:row>88</xdr:row>
      <xdr:rowOff>175378</xdr:rowOff>
    </xdr:from>
    <xdr:ext cx="4168897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2B8230BA-FA97-419B-9F78-E042663F2F3B}"/>
                </a:ext>
              </a:extLst>
            </xdr:cNvPr>
            <xdr:cNvSpPr txBox="1"/>
          </xdr:nvSpPr>
          <xdr:spPr>
            <a:xfrm>
              <a:off x="2015078" y="19276178"/>
              <a:ext cx="4168897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𝑝𝑎𝑠𝑡𝑎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𝑐𝑒𝑙𝑑𝑎</m:t>
                        </m:r>
                      </m:sub>
                    </m:sSub>
                    <m:d>
                      <m:dPr>
                        <m:begChr m:val="["/>
                        <m:endChr m:val="]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𝑚𝑜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𝑙</m:t>
                                </m:r>
                              </m:e>
                              <m:sub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𝐹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</m:sup>
                                </m:sSup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𝐿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𝑐𝑒𝑙𝑑𝑎</m:t>
                                </m:r>
                              </m:sub>
                            </m:sSub>
                          </m:den>
                        </m:f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𝑚𝑢𝑒𝑠𝑡𝑟𝑎</m:t>
                                </m:r>
                              </m:sub>
                            </m:sSub>
                          </m:num>
                          <m:den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den>
                        </m:f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18.9984 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𝑔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𝐹</m:t>
                                </m:r>
                              </m:sub>
                            </m:sSub>
                          </m:num>
                          <m:den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𝑚𝑜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𝑙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𝑁𝑎𝐹</m:t>
                                </m:r>
                              </m:sub>
                            </m:sSub>
                          </m:den>
                        </m:f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000</m:t>
                            </m:r>
                          </m:num>
                          <m:den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𝑚𝑢𝑒𝑠𝑡𝑟𝑎</m:t>
                                </m:r>
                              </m:sub>
                            </m:sSub>
                          </m:den>
                        </m:f>
                      </m:e>
                    </m: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2B8230BA-FA97-419B-9F78-E042663F2F3B}"/>
                </a:ext>
              </a:extLst>
            </xdr:cNvPr>
            <xdr:cNvSpPr txBox="1"/>
          </xdr:nvSpPr>
          <xdr:spPr>
            <a:xfrm>
              <a:off x="2015078" y="19276178"/>
              <a:ext cx="4168897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𝐶_</a:t>
              </a:r>
              <a:r>
                <a:rPr lang="es-MX" sz="1100" b="0" i="0">
                  <a:latin typeface="Cambria Math" panose="02040503050406030204" pitchFamily="18" charset="0"/>
                </a:rPr>
                <a:t>𝑝𝑎𝑠𝑡𝑎</a:t>
              </a:r>
              <a:r>
                <a:rPr lang="es-ES" sz="1100" b="0" i="0">
                  <a:latin typeface="Cambria Math" panose="02040503050406030204" pitchFamily="18" charset="0"/>
                </a:rPr>
                <a:t>=𝐶_𝑐𝑒𝑙𝑑𝑎 [(𝑚𝑜𝑙_(𝐹^− ))/𝐿_𝑐𝑒𝑙𝑑𝑎 ]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×(</a:t>
              </a:r>
              <a:r>
                <a:rPr lang="es-ES" sz="1100" b="0" i="0">
                  <a:latin typeface="Cambria Math" panose="02040503050406030204" pitchFamily="18" charset="0"/>
                </a:rPr>
                <a:t>𝑉_𝑚𝑢𝑒𝑠𝑡𝑟𝑎/1)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×((</a:t>
              </a:r>
              <a:r>
                <a:rPr lang="es-MX" sz="1100" b="0" i="0">
                  <a:latin typeface="Cambria Math" panose="02040503050406030204" pitchFamily="18" charset="0"/>
                </a:rPr>
                <a:t>18.9984 </a:t>
              </a:r>
              <a:r>
                <a:rPr lang="es-ES" sz="1100" b="0" i="0">
                  <a:latin typeface="Cambria Math" panose="02040503050406030204" pitchFamily="18" charset="0"/>
                </a:rPr>
                <a:t>𝑔_𝐹)/(1 𝑚𝑜𝑙_𝑁𝑎𝐹 ))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×(</a:t>
              </a:r>
              <a:r>
                <a:rPr lang="es-ES" sz="1100" b="0" i="0">
                  <a:latin typeface="Cambria Math" panose="02040503050406030204" pitchFamily="18" charset="0"/>
                </a:rPr>
                <a:t>1</a:t>
              </a:r>
              <a:r>
                <a:rPr lang="es-MX" sz="1100" b="0" i="0">
                  <a:latin typeface="Cambria Math" panose="02040503050406030204" pitchFamily="18" charset="0"/>
                </a:rPr>
                <a:t>000</a:t>
              </a:r>
              <a:r>
                <a:rPr lang="es-ES" sz="1100" b="0" i="0">
                  <a:latin typeface="Cambria Math" panose="02040503050406030204" pitchFamily="18" charset="0"/>
                </a:rPr>
                <a:t>/𝑚_𝑚𝑢𝑒𝑠𝑡𝑟𝑎 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250347</xdr:colOff>
      <xdr:row>51</xdr:row>
      <xdr:rowOff>179717</xdr:rowOff>
    </xdr:from>
    <xdr:ext cx="2123017" cy="3215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3FD6D75E-1B5A-E74C-A98D-F31FED7B8AAD}"/>
                </a:ext>
              </a:extLst>
            </xdr:cNvPr>
            <xdr:cNvSpPr txBox="1"/>
          </xdr:nvSpPr>
          <xdr:spPr>
            <a:xfrm>
              <a:off x="1974581" y="11683878"/>
              <a:ext cx="2123017" cy="3215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["/>
                        <m:endChr m:val="]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p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</m:sup>
                        </m:sSup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sSup>
                          <m:sSupPr>
                            <m:ctrlP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𝐹</m:t>
                            </m:r>
                          </m:e>
                          <m:sup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</m:t>
                            </m:r>
                          </m:sup>
                        </m:sSup>
                      </m:sub>
                    </m:sSub>
                    <m:r>
                      <a:rPr lang="es-ES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</m:t>
                        </m:r>
                      </m:sub>
                    </m:sSub>
                    <m:d>
                      <m:d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1+</m:t>
                            </m:r>
                            <m:sSup>
                              <m:sSupPr>
                                <m:ctrlP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10</m:t>
                                </m:r>
                              </m:e>
                              <m:sup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3.2−</m:t>
                                </m:r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𝑝𝐻</m:t>
                                </m:r>
                              </m:sup>
                            </m:sSup>
                          </m:den>
                        </m:f>
                      </m:e>
                    </m: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3FD6D75E-1B5A-E74C-A98D-F31FED7B8AAD}"/>
                </a:ext>
              </a:extLst>
            </xdr:cNvPr>
            <xdr:cNvSpPr txBox="1"/>
          </xdr:nvSpPr>
          <xdr:spPr>
            <a:xfrm>
              <a:off x="1974581" y="11683878"/>
              <a:ext cx="2123017" cy="3215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[𝐹^− ]=</a:t>
              </a:r>
              <a:r>
                <a:rPr lang="es-ES" b="0" i="0">
                  <a:latin typeface="Cambria Math" panose="02040503050406030204" pitchFamily="18" charset="0"/>
                </a:rPr>
                <a:t>𝐶_0</a:t>
              </a:r>
              <a:r>
                <a:rPr lang="es-ES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𝜑_(𝐹^− )=𝐶_0 (1/(1+10^(3.2−𝑝𝐻) ))</a:t>
              </a:r>
              <a:endParaRPr lang="es-MX" sz="1100"/>
            </a:p>
          </xdr:txBody>
        </xdr:sp>
      </mc:Fallback>
    </mc:AlternateContent>
    <xdr:clientData/>
  </xdr:oneCellAnchor>
  <xdr:twoCellAnchor>
    <xdr:from>
      <xdr:col>2</xdr:col>
      <xdr:colOff>232249</xdr:colOff>
      <xdr:row>50</xdr:row>
      <xdr:rowOff>199993</xdr:rowOff>
    </xdr:from>
    <xdr:to>
      <xdr:col>4</xdr:col>
      <xdr:colOff>653311</xdr:colOff>
      <xdr:row>51</xdr:row>
      <xdr:rowOff>176051</xdr:rowOff>
    </xdr:to>
    <xdr:sp macro="" textlink="">
      <xdr:nvSpPr>
        <xdr:cNvPr id="21" name="Cerrar llave 20">
          <a:extLst>
            <a:ext uri="{FF2B5EF4-FFF2-40B4-BE49-F238E27FC236}">
              <a16:creationId xmlns:a16="http://schemas.microsoft.com/office/drawing/2014/main" id="{BC56901A-DC48-5B49-B632-9D6F2CAA3664}"/>
            </a:ext>
          </a:extLst>
        </xdr:cNvPr>
        <xdr:cNvSpPr/>
      </xdr:nvSpPr>
      <xdr:spPr>
        <a:xfrm rot="16200000">
          <a:off x="2939131" y="10517564"/>
          <a:ext cx="180000" cy="2145295"/>
        </a:xfrm>
        <a:prstGeom prst="righ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7</xdr:col>
      <xdr:colOff>370802</xdr:colOff>
      <xdr:row>51</xdr:row>
      <xdr:rowOff>166861</xdr:rowOff>
    </xdr:from>
    <xdr:ext cx="1849609" cy="32739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CuadroTexto 23">
              <a:extLst>
                <a:ext uri="{FF2B5EF4-FFF2-40B4-BE49-F238E27FC236}">
                  <a16:creationId xmlns:a16="http://schemas.microsoft.com/office/drawing/2014/main" id="{FDEF06C7-7917-D644-A3A2-F97305EF943A}"/>
                </a:ext>
              </a:extLst>
            </xdr:cNvPr>
            <xdr:cNvSpPr txBox="1"/>
          </xdr:nvSpPr>
          <xdr:spPr>
            <a:xfrm>
              <a:off x="6405620" y="11671022"/>
              <a:ext cx="1849609" cy="3273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 panose="02040503050406030204" pitchFamily="18" charset="0"/>
                      </a:rPr>
                      <m:t>∆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𝐸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𝐾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𝑅𝑇</m:t>
                        </m:r>
                        <m:func>
                          <m:func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s-ES" sz="1100" b="0" i="0">
                                <a:latin typeface="Cambria Math" panose="02040503050406030204" pitchFamily="18" charset="0"/>
                              </a:rPr>
                              <m:t>ln</m:t>
                            </m:r>
                          </m:fName>
                          <m:e>
                            <m:d>
                              <m:d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10</m:t>
                                </m:r>
                              </m:e>
                            </m:d>
                          </m:e>
                        </m:func>
                      </m:num>
                      <m:den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den>
                    </m:f>
                    <m:func>
                      <m:func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s-ES" sz="1100" b="0" i="0">
                            <a:latin typeface="Cambria Math" panose="02040503050406030204" pitchFamily="18" charset="0"/>
                          </a:rPr>
                          <m:t>log</m:t>
                        </m:r>
                      </m:fName>
                      <m:e>
                        <m:d>
                          <m:d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d>
                              <m:dPr>
                                <m:begChr m:val="["/>
                                <m:endChr m:val="]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𝐹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</m:sup>
                                </m:sSup>
                              </m:e>
                            </m:d>
                          </m:e>
                        </m:d>
                      </m:e>
                    </m:fun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4" name="CuadroTexto 23">
              <a:extLst>
                <a:ext uri="{FF2B5EF4-FFF2-40B4-BE49-F238E27FC236}">
                  <a16:creationId xmlns:a16="http://schemas.microsoft.com/office/drawing/2014/main" id="{FDEF06C7-7917-D644-A3A2-F97305EF943A}"/>
                </a:ext>
              </a:extLst>
            </xdr:cNvPr>
            <xdr:cNvSpPr txBox="1"/>
          </xdr:nvSpPr>
          <xdr:spPr>
            <a:xfrm>
              <a:off x="6405620" y="11671022"/>
              <a:ext cx="1849609" cy="3273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∆𝐸=𝐾−(𝑅𝑇 ln⁡(10))/𝐹  log⁡([𝐹^− ])</a:t>
              </a:r>
              <a:endParaRPr lang="es-MX" sz="1100"/>
            </a:p>
          </xdr:txBody>
        </xdr:sp>
      </mc:Fallback>
    </mc:AlternateContent>
    <xdr:clientData/>
  </xdr:oneCellAnchor>
  <xdr:twoCellAnchor>
    <xdr:from>
      <xdr:col>7</xdr:col>
      <xdr:colOff>227059</xdr:colOff>
      <xdr:row>50</xdr:row>
      <xdr:rowOff>191203</xdr:rowOff>
    </xdr:from>
    <xdr:to>
      <xdr:col>9</xdr:col>
      <xdr:colOff>662826</xdr:colOff>
      <xdr:row>51</xdr:row>
      <xdr:rowOff>170861</xdr:rowOff>
    </xdr:to>
    <xdr:sp macro="" textlink="">
      <xdr:nvSpPr>
        <xdr:cNvPr id="25" name="Cerrar llave 24">
          <a:extLst>
            <a:ext uri="{FF2B5EF4-FFF2-40B4-BE49-F238E27FC236}">
              <a16:creationId xmlns:a16="http://schemas.microsoft.com/office/drawing/2014/main" id="{7D1C1AEF-556A-9247-8425-9ADEA5C249D7}"/>
            </a:ext>
          </a:extLst>
        </xdr:cNvPr>
        <xdr:cNvSpPr/>
      </xdr:nvSpPr>
      <xdr:spPr>
        <a:xfrm rot="16200000">
          <a:off x="7250077" y="10503222"/>
          <a:ext cx="183600" cy="2160000"/>
        </a:xfrm>
        <a:prstGeom prst="righ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169</xdr:row>
      <xdr:rowOff>0</xdr:rowOff>
    </xdr:from>
    <xdr:to>
      <xdr:col>10</xdr:col>
      <xdr:colOff>0</xdr:colOff>
      <xdr:row>169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BE11646-443F-4630-A114-D4D9804C50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66675</xdr:colOff>
      <xdr:row>169</xdr:row>
      <xdr:rowOff>0</xdr:rowOff>
    </xdr:from>
    <xdr:to>
      <xdr:col>10</xdr:col>
      <xdr:colOff>0</xdr:colOff>
      <xdr:row>169</xdr:row>
      <xdr:rowOff>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6FE93170-86E9-4C75-A20F-BE9A55C27D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133350</xdr:colOff>
      <xdr:row>169</xdr:row>
      <xdr:rowOff>0</xdr:rowOff>
    </xdr:from>
    <xdr:to>
      <xdr:col>10</xdr:col>
      <xdr:colOff>0</xdr:colOff>
      <xdr:row>169</xdr:row>
      <xdr:rowOff>0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D49A2655-F814-467A-BF88-E68C96B598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8</xdr:col>
      <xdr:colOff>720873</xdr:colOff>
      <xdr:row>73</xdr:row>
      <xdr:rowOff>198605</xdr:rowOff>
    </xdr:from>
    <xdr:to>
      <xdr:col>13</xdr:col>
      <xdr:colOff>7778</xdr:colOff>
      <xdr:row>90</xdr:row>
      <xdr:rowOff>199499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E6C4689-732E-4B05-B908-A4E05175BE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0</xdr:col>
      <xdr:colOff>64026</xdr:colOff>
      <xdr:row>0</xdr:row>
      <xdr:rowOff>91516</xdr:rowOff>
    </xdr:from>
    <xdr:ext cx="808933" cy="792000"/>
    <xdr:pic>
      <xdr:nvPicPr>
        <xdr:cNvPr id="6" name="Imagen 5">
          <a:extLst>
            <a:ext uri="{FF2B5EF4-FFF2-40B4-BE49-F238E27FC236}">
              <a16:creationId xmlns:a16="http://schemas.microsoft.com/office/drawing/2014/main" id="{22C03549-CDBC-4F54-A717-C263879A399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4026" y="91516"/>
          <a:ext cx="808933" cy="792000"/>
        </a:xfrm>
        <a:prstGeom prst="rect">
          <a:avLst/>
        </a:prstGeom>
      </xdr:spPr>
    </xdr:pic>
    <xdr:clientData/>
  </xdr:oneCellAnchor>
  <xdr:oneCellAnchor>
    <xdr:from>
      <xdr:col>0</xdr:col>
      <xdr:colOff>514304</xdr:colOff>
      <xdr:row>82</xdr:row>
      <xdr:rowOff>31799</xdr:rowOff>
    </xdr:from>
    <xdr:ext cx="566052" cy="35112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739E01BE-59A8-4FDE-9D40-D31E448850D7}"/>
                </a:ext>
              </a:extLst>
            </xdr:cNvPr>
            <xdr:cNvSpPr txBox="1"/>
          </xdr:nvSpPr>
          <xdr:spPr>
            <a:xfrm>
              <a:off x="514304" y="17900699"/>
              <a:ext cx="566052" cy="351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 panose="02040503050406030204" pitchFamily="18" charset="0"/>
                      </a:rPr>
                      <m:t>𝑚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𝑥𝑦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𝑥𝑥</m:t>
                            </m:r>
                          </m:sub>
                        </m:s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739E01BE-59A8-4FDE-9D40-D31E448850D7}"/>
                </a:ext>
              </a:extLst>
            </xdr:cNvPr>
            <xdr:cNvSpPr txBox="1"/>
          </xdr:nvSpPr>
          <xdr:spPr>
            <a:xfrm>
              <a:off x="514304" y="17900699"/>
              <a:ext cx="566052" cy="351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𝑚=𝑆_𝑥𝑦/(𝑆_𝑥𝑥  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399087</xdr:colOff>
      <xdr:row>82</xdr:row>
      <xdr:rowOff>121311</xdr:rowOff>
    </xdr:from>
    <xdr:ext cx="744306" cy="1720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8034B0EA-75BD-4F7F-BE51-C843EF68ABB5}"/>
                </a:ext>
              </a:extLst>
            </xdr:cNvPr>
            <xdr:cNvSpPr txBox="1"/>
          </xdr:nvSpPr>
          <xdr:spPr>
            <a:xfrm>
              <a:off x="2132637" y="17990211"/>
              <a:ext cx="744306" cy="1720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 panose="02040503050406030204" pitchFamily="18" charset="0"/>
                      </a:rPr>
                      <m:t>𝑏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acc>
                      <m:accPr>
                        <m:chr m:val="̅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</m:acc>
                    <m:r>
                      <a:rPr lang="es-ES" sz="11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𝑚</m:t>
                    </m:r>
                    <m:acc>
                      <m:accPr>
                        <m:chr m:val="̅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8034B0EA-75BD-4F7F-BE51-C843EF68ABB5}"/>
                </a:ext>
              </a:extLst>
            </xdr:cNvPr>
            <xdr:cNvSpPr txBox="1"/>
          </xdr:nvSpPr>
          <xdr:spPr>
            <a:xfrm>
              <a:off x="2132637" y="17990211"/>
              <a:ext cx="744306" cy="1720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𝑏=𝑦 ̅−𝑚𝑥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220869</xdr:colOff>
      <xdr:row>82</xdr:row>
      <xdr:rowOff>8203</xdr:rowOff>
    </xdr:from>
    <xdr:ext cx="2467470" cy="3983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9B0190D5-ED11-474D-AEB9-B56CD8430BC5}"/>
                </a:ext>
              </a:extLst>
            </xdr:cNvPr>
            <xdr:cNvSpPr txBox="1"/>
          </xdr:nvSpPr>
          <xdr:spPr>
            <a:xfrm>
              <a:off x="3687969" y="17877103"/>
              <a:ext cx="2467470" cy="3983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𝑥𝑦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nary>
                          <m:naryPr>
                            <m:chr m:val="∑"/>
                            <m:subHide m:val="on"/>
                            <m:supHide m:val="on"/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/>
                          <m:sup/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𝑥𝑦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nary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</m:nary>
                          </m:e>
                        </m:nary>
                      </m:num>
                      <m:den>
                        <m:rad>
                          <m:radPr>
                            <m:degHide m:val="on"/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e>
                            </m:nary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p>
                              <m:sSup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nary>
                                      <m:naryPr>
                                        <m:chr m:val="∑"/>
                                        <m:subHide m:val="on"/>
                                        <m:supHide m:val="on"/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naryPr>
                                      <m:sub/>
                                      <m:sup/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𝑥</m:t>
                                        </m:r>
                                      </m:e>
                                    </m:nary>
                                  </m:e>
                                </m:d>
                              </m:e>
                              <m:sup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e>
                        </m:rad>
                        <m:rad>
                          <m:radPr>
                            <m:degHide m:val="on"/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e>
                            </m:nary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p>
                              <m:sSup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nary>
                                      <m:naryPr>
                                        <m:chr m:val="∑"/>
                                        <m:subHide m:val="on"/>
                                        <m:supHide m:val="on"/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naryPr>
                                      <m:sub/>
                                      <m:sup/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𝑦</m:t>
                                        </m:r>
                                      </m:e>
                                    </m:nary>
                                  </m:e>
                                </m:d>
                              </m:e>
                              <m:sup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e>
                        </m:rad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9B0190D5-ED11-474D-AEB9-B56CD8430BC5}"/>
                </a:ext>
              </a:extLst>
            </xdr:cNvPr>
            <xdr:cNvSpPr txBox="1"/>
          </xdr:nvSpPr>
          <xdr:spPr>
            <a:xfrm>
              <a:off x="3687969" y="17877103"/>
              <a:ext cx="2467470" cy="3983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𝑟_𝑥𝑦=(𝑛∑▒〖𝑥𝑦−∑▒𝑥 ∑▒𝑦〗)/(√(𝑛∑▒𝑥^2 −(∑▒𝑥)^2 ) √(𝑛∑▒𝑦^2 −(∑▒𝑦)^2 ))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0</xdr:col>
      <xdr:colOff>157640</xdr:colOff>
      <xdr:row>93</xdr:row>
      <xdr:rowOff>60231</xdr:rowOff>
    </xdr:from>
    <xdr:ext cx="2779158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EB4C2C71-983C-41CB-B0A5-BBB44901CF4B}"/>
                </a:ext>
              </a:extLst>
            </xdr:cNvPr>
            <xdr:cNvSpPr txBox="1"/>
          </xdr:nvSpPr>
          <xdr:spPr>
            <a:xfrm>
              <a:off x="157640" y="20215131"/>
              <a:ext cx="2779158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𝑆𝑇𝐷</m:t>
                            </m:r>
                          </m:sub>
                        </m:sSub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𝑚</m:t>
                        </m:r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∙</m:t>
                        </m:r>
                        <m:sSub>
                          <m:sSub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𝑥</m:t>
                            </m:r>
                          </m:e>
                          <m:sub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𝑖</m:t>
                            </m:r>
                          </m:sub>
                        </m:s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+</m:t>
                        </m:r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𝑏</m:t>
                        </m:r>
                      </m:e>
                    </m:d>
                    <m:r>
                      <a:rPr lang="es-ES" b="0" i="1">
                        <a:latin typeface="Cambria Math" panose="02040503050406030204" pitchFamily="18" charset="0"/>
                        <a:ea typeface="MS Mincho" panose="02020609040205080304" pitchFamily="49" charset="-128"/>
                        <a:cs typeface="Arial" panose="020B0604020202020204" pitchFamily="34" charset="0"/>
                      </a:rPr>
                      <m:t>±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𝑡</m:t>
                        </m:r>
                      </m:e>
                      <m:sub>
                        <m:f>
                          <m:fPr>
                            <m:type m:val="skw"/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𝛼</m:t>
                            </m:r>
                          </m:num>
                          <m:den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2</m:t>
                            </m:r>
                          </m:den>
                        </m:f>
                      </m:sub>
                    </m:sSub>
                    <m:r>
                      <a:rPr lang="es-ES_tradnl" i="1">
                        <a:latin typeface="Cambria Math" panose="02040503050406030204" pitchFamily="18" charset="0"/>
                        <a:ea typeface="MS Mincho" panose="02020609040205080304" pitchFamily="49" charset="-128"/>
                        <a:cs typeface="Arial" panose="020B0604020202020204" pitchFamily="34" charset="0"/>
                      </a:rPr>
                      <m:t>∙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𝑆</m:t>
                        </m:r>
                      </m:e>
                      <m: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𝑒</m:t>
                        </m:r>
                      </m:sub>
                    </m:sSub>
                    <m:rad>
                      <m:radPr>
                        <m:degHide m:val="on"/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𝑛</m:t>
                            </m:r>
                          </m:den>
                        </m:f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+</m:t>
                        </m:r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es-MX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s-MX" i="1">
                                        <a:effectLst/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s-MX" i="1">
                                            <a:effectLst/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s-ES_tradnl" i="1">
                                            <a:latin typeface="Cambria Math" panose="02040503050406030204" pitchFamily="18" charset="0"/>
                                            <a:ea typeface="MS Mincho" panose="02020609040205080304" pitchFamily="49" charset="-128"/>
                                            <a:cs typeface="Arial" panose="020B0604020202020204" pitchFamily="34" charset="0"/>
                                          </a:rPr>
                                          <m:t>𝑥</m:t>
                                        </m:r>
                                      </m:e>
                                      <m:sub>
                                        <m:r>
                                          <a:rPr lang="es-ES_tradnl" i="1">
                                            <a:latin typeface="Cambria Math" panose="02040503050406030204" pitchFamily="18" charset="0"/>
                                            <a:ea typeface="MS Mincho" panose="02020609040205080304" pitchFamily="49" charset="-128"/>
                                            <a:cs typeface="Arial" panose="020B0604020202020204" pitchFamily="34" charset="0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−</m:t>
                                    </m:r>
                                    <m:acc>
                                      <m:accPr>
                                        <m:chr m:val="̅"/>
                                        <m:ctrlPr>
                                          <a:rPr lang="es-MX" i="1">
                                            <a:effectLst/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accPr>
                                      <m:e>
                                        <m:r>
                                          <a:rPr lang="es-ES_tradnl" i="1">
                                            <a:latin typeface="Cambria Math" panose="02040503050406030204" pitchFamily="18" charset="0"/>
                                            <a:ea typeface="MS Mincho" panose="02020609040205080304" pitchFamily="49" charset="-128"/>
                                            <a:cs typeface="Arial" panose="020B0604020202020204" pitchFamily="34" charset="0"/>
                                          </a:rPr>
                                          <m:t>𝑥</m:t>
                                        </m:r>
                                      </m:e>
                                    </m:acc>
                                  </m:e>
                                </m:d>
                              </m:e>
                              <m:sup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sSub>
                              <m:sSubPr>
                                <m:ctrlPr>
                                  <a:rPr lang="es-MX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𝑥𝑥</m:t>
                                </m:r>
                              </m:sub>
                            </m:sSub>
                          </m:den>
                        </m:f>
                      </m:e>
                    </m:ra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EB4C2C71-983C-41CB-B0A5-BBB44901CF4B}"/>
                </a:ext>
              </a:extLst>
            </xdr:cNvPr>
            <xdr:cNvSpPr txBox="1"/>
          </xdr:nvSpPr>
          <xdr:spPr>
            <a:xfrm>
              <a:off x="157640" y="20215131"/>
              <a:ext cx="2779158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𝑠_(𝑦_𝑆𝑇𝐷 )=</a:t>
              </a:r>
              <a:r>
                <a:rPr lang="es-MX" i="0">
                  <a:effectLst/>
                  <a:latin typeface="Cambria Math" panose="02040503050406030204" pitchFamily="18" charset="0"/>
                </a:rPr>
                <a:t>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𝑚∙𝑥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𝑖+𝑏)</a:t>
              </a:r>
              <a:r>
                <a:rPr lang="es-ES" b="0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±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𝑡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𝛼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⁄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2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∙𝑆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𝑒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</a:t>
              </a:r>
              <a:r>
                <a:rPr lang="es-MX" i="0">
                  <a:effectLst/>
                  <a:latin typeface="Cambria Math" panose="02040503050406030204" pitchFamily="18" charset="0"/>
                </a:rPr>
                <a:t>√(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1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𝑛+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𝑖−𝑥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 ̅</a:t>
              </a:r>
              <a:r>
                <a:rPr lang="es-ES_tradnl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)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^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2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𝑥𝑥 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44115</xdr:colOff>
      <xdr:row>93</xdr:row>
      <xdr:rowOff>60231</xdr:rowOff>
    </xdr:from>
    <xdr:ext cx="1038746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424B3B-B6C1-49BC-8EE6-A7FD64C02CAE}"/>
                </a:ext>
              </a:extLst>
            </xdr:cNvPr>
            <xdr:cNvSpPr txBox="1"/>
          </xdr:nvSpPr>
          <xdr:spPr>
            <a:xfrm>
              <a:off x="3511215" y="20215131"/>
              <a:ext cx="1038746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𝑆</m:t>
                        </m:r>
                      </m:e>
                      <m: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𝑒</m:t>
                        </m:r>
                      </m:sub>
                    </m:sSub>
                    <m:rad>
                      <m:radPr>
                        <m:degHide m:val="on"/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𝑛</m:t>
                            </m:r>
                          </m:den>
                        </m:f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+</m:t>
                        </m:r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es-ES_tradnl" i="1">
                                    <a:effectLst/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</m:ctrlPr>
                              </m:sSupPr>
                              <m:e>
                                <m:acc>
                                  <m:accPr>
                                    <m:chr m:val="̅"/>
                                    <m:ctrlPr>
                                      <a:rPr lang="es-MX" i="1">
                                        <a:effectLst/>
                                        <a:latin typeface="Cambria Math" panose="02040503050406030204" pitchFamily="18" charset="0"/>
                                      </a:rPr>
                                    </m:ctrlPr>
                                  </m:accPr>
                                  <m:e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𝑥</m:t>
                                    </m:r>
                                  </m:e>
                                </m:acc>
                              </m:e>
                              <m:sup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sSub>
                              <m:sSubPr>
                                <m:ctrlPr>
                                  <a:rPr lang="es-MX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𝑥𝑥</m:t>
                                </m:r>
                              </m:sub>
                            </m:sSub>
                          </m:den>
                        </m:f>
                      </m:e>
                    </m:ra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0424B3B-B6C1-49BC-8EE6-A7FD64C02CAE}"/>
                </a:ext>
              </a:extLst>
            </xdr:cNvPr>
            <xdr:cNvSpPr txBox="1"/>
          </xdr:nvSpPr>
          <xdr:spPr>
            <a:xfrm>
              <a:off x="3511215" y="20215131"/>
              <a:ext cx="1038746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𝑠_𝑏=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𝑒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</a:t>
              </a:r>
              <a:r>
                <a:rPr lang="es-MX" i="0">
                  <a:effectLst/>
                  <a:latin typeface="Cambria Math" panose="02040503050406030204" pitchFamily="18" charset="0"/>
                </a:rPr>
                <a:t>√(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1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𝑛+𝑥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 ̅</a:t>
              </a:r>
              <a:r>
                <a:rPr lang="es-ES_tradnl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^</a:t>
              </a:r>
              <a:r>
                <a:rPr lang="es-ES" b="0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2</a:t>
              </a:r>
              <a:r>
                <a:rPr lang="es-MX" b="0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𝑥𝑥 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6</xdr:col>
      <xdr:colOff>286466</xdr:colOff>
      <xdr:row>93</xdr:row>
      <xdr:rowOff>106621</xdr:rowOff>
    </xdr:from>
    <xdr:ext cx="1000466" cy="40735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FCBF7D7B-918D-4A5C-B217-BA50734677C8}"/>
                </a:ext>
              </a:extLst>
            </xdr:cNvPr>
            <xdr:cNvSpPr txBox="1"/>
          </xdr:nvSpPr>
          <xdr:spPr>
            <a:xfrm>
              <a:off x="5668091" y="20261521"/>
              <a:ext cx="1000466" cy="4073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𝑚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𝑆</m:t>
                        </m:r>
                      </m:e>
                      <m: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𝑒</m:t>
                        </m:r>
                      </m:sub>
                    </m:sSub>
                    <m:d>
                      <m:dPr>
                        <m:ctrlPr>
                          <a:rPr lang="es-ES" b="0" i="1">
                            <a:effectLst/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i="1">
                                <a:effectLst/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1</m:t>
                            </m:r>
                          </m:num>
                          <m:den>
                            <m:rad>
                              <m:radPr>
                                <m:degHide m:val="on"/>
                                <m:ctrlPr>
                                  <a:rPr lang="es-ES" i="1">
                                    <a:effectLst/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</m:ctrlPr>
                              </m:radPr>
                              <m:deg/>
                              <m:e>
                                <m:sSub>
                                  <m:sSubPr>
                                    <m:ctrlPr>
                                      <a:rPr lang="es-MX" i="1">
                                        <a:effectLst/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𝑆</m:t>
                                    </m:r>
                                  </m:e>
                                  <m:sub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𝑥𝑥</m:t>
                                    </m:r>
                                  </m:sub>
                                </m:sSub>
                              </m:e>
                            </m:rad>
                          </m:den>
                        </m:f>
                      </m:e>
                    </m: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FCBF7D7B-918D-4A5C-B217-BA50734677C8}"/>
                </a:ext>
              </a:extLst>
            </xdr:cNvPr>
            <xdr:cNvSpPr txBox="1"/>
          </xdr:nvSpPr>
          <xdr:spPr>
            <a:xfrm>
              <a:off x="5668091" y="20261521"/>
              <a:ext cx="1000466" cy="4073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𝑠_𝑚=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𝑒</a:t>
              </a:r>
              <a:r>
                <a:rPr lang="es-ES" b="0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(</a:t>
              </a:r>
              <a:r>
                <a:rPr lang="es-ES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1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√(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𝑥𝑥 </a:t>
              </a:r>
              <a:r>
                <a:rPr lang="es-ES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r>
                <a:rPr lang="es-ES_tradnl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0</xdr:col>
      <xdr:colOff>134008</xdr:colOff>
      <xdr:row>71</xdr:row>
      <xdr:rowOff>62843</xdr:rowOff>
    </xdr:from>
    <xdr:ext cx="1326645" cy="4240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B0107266-0F38-4834-9900-694FF93883F6}"/>
                </a:ext>
              </a:extLst>
            </xdr:cNvPr>
            <xdr:cNvSpPr txBox="1"/>
          </xdr:nvSpPr>
          <xdr:spPr>
            <a:xfrm>
              <a:off x="134008" y="15560018"/>
              <a:ext cx="1326645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𝑥𝑥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MX" sz="110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  <m:r>
                      <a:rPr lang="es-MX" sz="1100" i="0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s-MX" sz="110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nary>
                                  <m:naryPr>
                                    <m:chr m:val="∑"/>
                                    <m:subHide m:val="on"/>
                                    <m:supHide m:val="on"/>
                                    <m:ctrlPr>
                                      <a:rPr lang="es-MX" sz="1100" i="1">
                                        <a:latin typeface="Cambria Math" panose="02040503050406030204" pitchFamily="18" charset="0"/>
                                      </a:rPr>
                                    </m:ctrlPr>
                                  </m:naryPr>
                                  <m:sub/>
                                  <m:sup/>
                                  <m:e>
                                    <m:r>
                                      <a:rPr lang="es-MX" sz="110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</m:nary>
                              </m:e>
                            </m:d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MX" sz="110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B0107266-0F38-4834-9900-694FF93883F6}"/>
                </a:ext>
              </a:extLst>
            </xdr:cNvPr>
            <xdr:cNvSpPr txBox="1"/>
          </xdr:nvSpPr>
          <xdr:spPr>
            <a:xfrm>
              <a:off x="134008" y="15560018"/>
              <a:ext cx="1326645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𝑆_𝑥𝑥=</a:t>
              </a:r>
              <a:r>
                <a:rPr lang="es-MX" sz="1100" i="0">
                  <a:latin typeface="Cambria Math" panose="02040503050406030204" pitchFamily="18" charset="0"/>
                </a:rPr>
                <a:t>∑▒𝑥^2 −(∑▒𝑥)^2/𝑛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103686</xdr:colOff>
      <xdr:row>71</xdr:row>
      <xdr:rowOff>61967</xdr:rowOff>
    </xdr:from>
    <xdr:ext cx="1335109" cy="4240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E5113A7-D11A-4729-AA2A-B3A697085C16}"/>
                </a:ext>
              </a:extLst>
            </xdr:cNvPr>
            <xdr:cNvSpPr txBox="1"/>
          </xdr:nvSpPr>
          <xdr:spPr>
            <a:xfrm>
              <a:off x="1837236" y="15559142"/>
              <a:ext cx="1335109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𝑦𝑦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  <m:r>
                      <a:rPr lang="es-MX" sz="1100" i="0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s-MX" sz="110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nary>
                                  <m:naryPr>
                                    <m:chr m:val="∑"/>
                                    <m:subHide m:val="on"/>
                                    <m:supHide m:val="on"/>
                                    <m:ctrlPr>
                                      <a:rPr lang="es-MX" sz="1100" i="1">
                                        <a:latin typeface="Cambria Math" panose="02040503050406030204" pitchFamily="18" charset="0"/>
                                      </a:rPr>
                                    </m:ctrlPr>
                                  </m:naryPr>
                                  <m:sub/>
                                  <m:sup/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</m:nary>
                              </m:e>
                            </m:d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MX" sz="110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0E5113A7-D11A-4729-AA2A-B3A697085C16}"/>
                </a:ext>
              </a:extLst>
            </xdr:cNvPr>
            <xdr:cNvSpPr txBox="1"/>
          </xdr:nvSpPr>
          <xdr:spPr>
            <a:xfrm>
              <a:off x="1837236" y="15559142"/>
              <a:ext cx="1335109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𝑆_𝑦𝑦=</a:t>
              </a:r>
              <a:r>
                <a:rPr lang="es-MX" sz="1100" i="0">
                  <a:latin typeface="Cambria Math" panose="02040503050406030204" pitchFamily="18" charset="0"/>
                </a:rPr>
                <a:t>∑▒</a:t>
              </a:r>
              <a:r>
                <a:rPr lang="es-ES" sz="1100" b="0" i="0">
                  <a:latin typeface="Cambria Math" panose="02040503050406030204" pitchFamily="18" charset="0"/>
                </a:rPr>
                <a:t>𝑦</a:t>
              </a:r>
              <a:r>
                <a:rPr lang="es-MX" sz="1100" b="0" i="0">
                  <a:latin typeface="Cambria Math" panose="02040503050406030204" pitchFamily="18" charset="0"/>
                </a:rPr>
                <a:t>^</a:t>
              </a:r>
              <a:r>
                <a:rPr lang="es-MX" sz="1100" i="0">
                  <a:latin typeface="Cambria Math" panose="02040503050406030204" pitchFamily="18" charset="0"/>
                </a:rPr>
                <a:t>2 −(∑</a:t>
              </a:r>
              <a:r>
                <a:rPr lang="es-ES" sz="1100" b="0" i="0">
                  <a:latin typeface="Cambria Math" panose="02040503050406030204" pitchFamily="18" charset="0"/>
                </a:rPr>
                <a:t>▒𝑦)</a:t>
              </a:r>
              <a:r>
                <a:rPr lang="es-MX" sz="1100" b="0" i="0">
                  <a:latin typeface="Cambria Math" panose="02040503050406030204" pitchFamily="18" charset="0"/>
                </a:rPr>
                <a:t>^</a:t>
              </a:r>
              <a:r>
                <a:rPr lang="es-MX" sz="1100" i="0">
                  <a:latin typeface="Cambria Math" panose="02040503050406030204" pitchFamily="18" charset="0"/>
                </a:rPr>
                <a:t>2/𝑛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42704</xdr:colOff>
      <xdr:row>71</xdr:row>
      <xdr:rowOff>61967</xdr:rowOff>
    </xdr:from>
    <xdr:ext cx="1595501" cy="4128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74D7A7ED-6E19-45FC-8205-AA66D5E19AEC}"/>
                </a:ext>
              </a:extLst>
            </xdr:cNvPr>
            <xdr:cNvSpPr txBox="1"/>
          </xdr:nvSpPr>
          <xdr:spPr>
            <a:xfrm>
              <a:off x="3509804" y="15559142"/>
              <a:ext cx="1595501" cy="4128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𝑥𝑦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s-MX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r>
                          <a:rPr lang="es-MX" i="1">
                            <a:latin typeface="Cambria Math" panose="02040503050406030204" pitchFamily="18" charset="0"/>
                          </a:rPr>
                          <m:t>𝑥𝑦</m:t>
                        </m:r>
                      </m:e>
                    </m:nary>
                    <m:r>
                      <a:rPr lang="es-MX" i="0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MX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s-MX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nary>
                          </m:e>
                        </m:d>
                        <m:d>
                          <m:dPr>
                            <m:ctrlPr>
                              <a:rPr lang="es-MX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</m:nary>
                          </m:e>
                        </m:d>
                      </m:num>
                      <m:den>
                        <m:r>
                          <a:rPr lang="es-MX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74D7A7ED-6E19-45FC-8205-AA66D5E19AEC}"/>
                </a:ext>
              </a:extLst>
            </xdr:cNvPr>
            <xdr:cNvSpPr txBox="1"/>
          </xdr:nvSpPr>
          <xdr:spPr>
            <a:xfrm>
              <a:off x="3509804" y="15559142"/>
              <a:ext cx="1595501" cy="4128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𝑆_𝑥𝑦=</a:t>
              </a:r>
              <a:r>
                <a:rPr lang="es-MX" i="0">
                  <a:latin typeface="Cambria Math" panose="02040503050406030204" pitchFamily="18" charset="0"/>
                </a:rPr>
                <a:t>∑▒𝑥𝑦−(∑▒𝑥)(∑▒𝑦)/𝑛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6</xdr:col>
      <xdr:colOff>309691</xdr:colOff>
      <xdr:row>70</xdr:row>
      <xdr:rowOff>754</xdr:rowOff>
    </xdr:from>
    <xdr:ext cx="1227323" cy="6585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211919B-E79B-4DE3-98C2-A61C0364F7F0}"/>
                </a:ext>
              </a:extLst>
            </xdr:cNvPr>
            <xdr:cNvSpPr txBox="1"/>
          </xdr:nvSpPr>
          <xdr:spPr>
            <a:xfrm>
              <a:off x="5691316" y="15297904"/>
              <a:ext cx="1227323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s-MX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MX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𝑦𝑦</m:t>
                                </m:r>
                              </m:sub>
                            </m:sSub>
                            <m:r>
                              <a:rPr lang="es-MX" i="0">
                                <a:latin typeface="Cambria Math" panose="02040503050406030204" pitchFamily="18" charset="0"/>
                              </a:rPr>
                              <m:t>−</m:t>
                            </m:r>
                            <m:f>
                              <m:fPr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p>
                                  <m:sSupPr>
                                    <m:ctrlP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d>
                                      <m:dPr>
                                        <m:ctrlPr>
                                          <a:rPr lang="es-MX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dPr>
                                      <m:e>
                                        <m:sSub>
                                          <m:sSubPr>
                                            <m:ctrlPr>
                                              <a:rPr lang="es-MX" i="1"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es-MX" i="1">
                                                <a:latin typeface="Cambria Math" panose="02040503050406030204" pitchFamily="18" charset="0"/>
                                              </a:rPr>
                                              <m:t>𝑆</m:t>
                                            </m:r>
                                          </m:e>
                                          <m:sub>
                                            <m:r>
                                              <a:rPr lang="es-MX" i="1">
                                                <a:latin typeface="Cambria Math" panose="02040503050406030204" pitchFamily="18" charset="0"/>
                                              </a:rPr>
                                              <m:t>𝑥𝑦</m:t>
                                            </m:r>
                                          </m:sub>
                                        </m:sSub>
                                      </m:e>
                                    </m:d>
                                  </m:e>
                                  <m:sup>
                                    <m:r>
                                      <a:rPr lang="es-MX" i="0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num>
                              <m:den>
                                <m:sSub>
                                  <m:sSubPr>
                                    <m:ctrlP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  <m:t>𝑆</m:t>
                                    </m:r>
                                  </m:e>
                                  <m:sub>
                                    <m: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  <m:t>𝑥𝑥</m:t>
                                    </m:r>
                                  </m:sub>
                                </m:sSub>
                              </m:den>
                            </m:f>
                          </m:num>
                          <m:den>
                            <m:r>
                              <a:rPr lang="es-MX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r>
                              <a:rPr lang="es-MX" i="0">
                                <a:latin typeface="Cambria Math" panose="02040503050406030204" pitchFamily="18" charset="0"/>
                              </a:rPr>
                              <m:t>−2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0211919B-E79B-4DE3-98C2-A61C0364F7F0}"/>
                </a:ext>
              </a:extLst>
            </xdr:cNvPr>
            <xdr:cNvSpPr txBox="1"/>
          </xdr:nvSpPr>
          <xdr:spPr>
            <a:xfrm>
              <a:off x="5691316" y="15297904"/>
              <a:ext cx="1227323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𝑆_𝑒=</a:t>
              </a:r>
              <a:r>
                <a:rPr lang="es-MX" i="0">
                  <a:latin typeface="Cambria Math" panose="02040503050406030204" pitchFamily="18" charset="0"/>
                </a:rPr>
                <a:t>√((𝑆_𝑦𝑦−(𝑆_𝑥𝑦 )^2/𝑆_𝑥𝑥 )/(𝑛−2))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200460</xdr:colOff>
      <xdr:row>100</xdr:row>
      <xdr:rowOff>173856</xdr:rowOff>
    </xdr:from>
    <xdr:ext cx="4380686" cy="35003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B04D109F-99C2-4789-936D-295EAE9101E4}"/>
                </a:ext>
              </a:extLst>
            </xdr:cNvPr>
            <xdr:cNvSpPr txBox="1"/>
          </xdr:nvSpPr>
          <xdr:spPr>
            <a:xfrm>
              <a:off x="1934010" y="21852756"/>
              <a:ext cx="4380686" cy="35003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𝑡𝑎𝑏𝑙𝑒𝑡𝑎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𝑐𝑒𝑙𝑑𝑎</m:t>
                        </m:r>
                      </m:sub>
                    </m:sSub>
                    <m:d>
                      <m:dPr>
                        <m:begChr m:val="["/>
                        <m:endChr m:val="]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𝑚𝑜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𝑙</m:t>
                                </m:r>
                              </m:e>
                              <m:sub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𝐹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</m:sup>
                                </m:sSup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𝐿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𝑐𝑒𝑙𝑑𝑎</m:t>
                                </m:r>
                              </m:sub>
                            </m:sSub>
                          </m:den>
                        </m:f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𝑚𝑢𝑒𝑠𝑡𝑟𝑎</m:t>
                                </m:r>
                              </m:sub>
                            </m:sSub>
                          </m:num>
                          <m:den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den>
                        </m:f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41.98817 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𝑔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𝑁𝑎𝐹</m:t>
                                </m:r>
                              </m:sub>
                            </m:sSub>
                          </m:num>
                          <m:den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𝑚𝑜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𝑙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𝑁𝑎𝐹</m:t>
                                </m:r>
                              </m:sub>
                            </m:sSub>
                          </m:den>
                        </m:f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𝑚𝑢𝑒𝑠𝑡𝑟𝑎</m:t>
                                </m:r>
                              </m:sub>
                            </m:sSub>
                          </m:den>
                        </m:f>
                      </m:e>
                    </m: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B04D109F-99C2-4789-936D-295EAE9101E4}"/>
                </a:ext>
              </a:extLst>
            </xdr:cNvPr>
            <xdr:cNvSpPr txBox="1"/>
          </xdr:nvSpPr>
          <xdr:spPr>
            <a:xfrm>
              <a:off x="1934010" y="21852756"/>
              <a:ext cx="4380686" cy="35003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𝐶_𝑡𝑎𝑏𝑙𝑒𝑡𝑎=𝐶_𝑐𝑒𝑙𝑑𝑎 [(𝑚𝑜𝑙_(𝐹^− ))/𝐿_𝑐𝑒𝑙𝑑𝑎 ]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×(</a:t>
              </a:r>
              <a:r>
                <a:rPr lang="es-ES" sz="1100" b="0" i="0">
                  <a:latin typeface="Cambria Math" panose="02040503050406030204" pitchFamily="18" charset="0"/>
                </a:rPr>
                <a:t>𝑉_𝑚𝑢𝑒𝑠𝑡𝑟𝑎/1)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×((</a:t>
              </a:r>
              <a:r>
                <a:rPr lang="es-ES" sz="1100" b="0" i="0">
                  <a:latin typeface="Cambria Math" panose="02040503050406030204" pitchFamily="18" charset="0"/>
                </a:rPr>
                <a:t>41.98817 𝑔_𝑁𝑎𝐹)/(1 𝑚𝑜𝑙_𝑁𝑎𝐹 ))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×(</a:t>
              </a:r>
              <a:r>
                <a:rPr lang="es-ES" sz="1100" b="0" i="0">
                  <a:latin typeface="Cambria Math" panose="02040503050406030204" pitchFamily="18" charset="0"/>
                </a:rPr>
                <a:t>1/𝑚_𝑚𝑢𝑒𝑠𝑡𝑟𝑎 )</a:t>
              </a:r>
              <a:endParaRPr lang="es-MX" sz="1100"/>
            </a:p>
          </xdr:txBody>
        </xdr:sp>
      </mc:Fallback>
    </mc:AlternateContent>
    <xdr:clientData/>
  </xdr:oneCellAnchor>
  <xdr:twoCellAnchor>
    <xdr:from>
      <xdr:col>10</xdr:col>
      <xdr:colOff>20320</xdr:colOff>
      <xdr:row>2</xdr:row>
      <xdr:rowOff>2344</xdr:rowOff>
    </xdr:from>
    <xdr:to>
      <xdr:col>17</xdr:col>
      <xdr:colOff>0</xdr:colOff>
      <xdr:row>18</xdr:row>
      <xdr:rowOff>8467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201E62DF-1357-4FFB-80BE-EDC2C645ACED}"/>
            </a:ext>
          </a:extLst>
        </xdr:cNvPr>
        <xdr:cNvSpPr txBox="1"/>
      </xdr:nvSpPr>
      <xdr:spPr>
        <a:xfrm>
          <a:off x="8784464" y="540092"/>
          <a:ext cx="5986437" cy="3472880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000" tIns="0" rIns="90000" bIns="0" rtlCol="0" anchor="ctr" anchorCtr="0">
          <a:noAutofit/>
        </a:bodyPr>
        <a:lstStyle/>
        <a:p>
          <a:r>
            <a:rPr lang="es-MX" sz="1200" b="1">
              <a:solidFill>
                <a:srgbClr val="3F3F76"/>
              </a:solidFill>
            </a:rPr>
            <a:t>D. R.©</a:t>
          </a:r>
          <a:r>
            <a:rPr lang="es-MX" sz="1200" b="1" baseline="0">
              <a:solidFill>
                <a:srgbClr val="3F3F76"/>
              </a:solidFill>
            </a:rPr>
            <a:t> </a:t>
          </a:r>
          <a:r>
            <a:rPr lang="es-MX" sz="1200" b="1">
              <a:solidFill>
                <a:srgbClr val="3F3F76"/>
              </a:solidFill>
            </a:rPr>
            <a:t>UNIVERSIDAD NACIONAL AUTÓNOMA DE MÉXICO</a:t>
          </a:r>
        </a:p>
        <a:p>
          <a:r>
            <a:rPr lang="es-MX" sz="1200">
              <a:solidFill>
                <a:srgbClr val="3F3F76"/>
              </a:solidFill>
            </a:rPr>
            <a:t>Excepto donde se indique lo contrario esta obra está bajo una licencia Creative Commons Atribución No comercial, No derivada, 4.0 Internacional (CC BY NC ND 4.0 INTERNACIONAL).</a:t>
          </a:r>
        </a:p>
        <a:p>
          <a:r>
            <a:rPr lang="es-MX" sz="1200">
              <a:solidFill>
                <a:srgbClr val="3F3F76"/>
              </a:solidFill>
            </a:rPr>
            <a:t> </a:t>
          </a:r>
        </a:p>
        <a:p>
          <a:r>
            <a:rPr lang="es-MX" sz="1200">
              <a:solidFill>
                <a:srgbClr val="3F3F76"/>
              </a:solidFill>
            </a:rPr>
            <a:t>Entidad Editora:</a:t>
          </a:r>
        </a:p>
        <a:p>
          <a:r>
            <a:rPr lang="es-MX" sz="1200">
              <a:solidFill>
                <a:srgbClr val="3F3F76"/>
              </a:solidFill>
            </a:rPr>
            <a:t>Facultad de Estudios Superiores Cuautitlán.</a:t>
          </a:r>
        </a:p>
        <a:p>
          <a:r>
            <a:rPr lang="es-MX" sz="1200">
              <a:solidFill>
                <a:srgbClr val="3F3F76"/>
              </a:solidFill>
            </a:rPr>
            <a:t> </a:t>
          </a:r>
        </a:p>
        <a:p>
          <a:r>
            <a:rPr lang="es-MX" sz="1200">
              <a:solidFill>
                <a:srgbClr val="3F3F76"/>
              </a:solidFill>
            </a:rPr>
            <a:t>Av. Universidad 3000, Universidad Nacional Autónoma de México, C.U., Delegación Coyoacán, C.P. 04510, Ciudad de México.</a:t>
          </a:r>
        </a:p>
        <a:p>
          <a:endParaRPr lang="es-MX" sz="1200">
            <a:solidFill>
              <a:srgbClr val="3F3F76"/>
            </a:solidFill>
          </a:endParaRPr>
        </a:p>
        <a:p>
          <a:endParaRPr lang="es-MX" sz="1200">
            <a:solidFill>
              <a:srgbClr val="3F3F76"/>
            </a:solidFill>
          </a:endParaRPr>
        </a:p>
        <a:p>
          <a:endParaRPr lang="es-MX" sz="1200">
            <a:solidFill>
              <a:srgbClr val="3F3F76"/>
            </a:solidFill>
          </a:endParaRPr>
        </a:p>
        <a:p>
          <a:endParaRPr lang="es-MX" sz="1200">
            <a:solidFill>
              <a:srgbClr val="3F3F76"/>
            </a:solidFill>
          </a:endParaRPr>
        </a:p>
        <a:p>
          <a:r>
            <a:rPr lang="es-MX" sz="1200">
              <a:solidFill>
                <a:srgbClr val="3F3F76"/>
              </a:solidFill>
            </a:rPr>
            <a:t>Forma sugerida de citar:</a:t>
          </a:r>
        </a:p>
        <a:p>
          <a:r>
            <a:rPr lang="es-MX" sz="1200">
              <a:solidFill>
                <a:srgbClr val="3F3F76"/>
              </a:solidFill>
            </a:rPr>
            <a:t>García Mendoza A., Sánchez Moreno</a:t>
          </a:r>
          <a:r>
            <a:rPr lang="es-MX" sz="1200" baseline="0">
              <a:solidFill>
                <a:srgbClr val="3F3F76"/>
              </a:solidFill>
            </a:rPr>
            <a:t> A. J</a:t>
          </a:r>
          <a:r>
            <a:rPr lang="es-MX" sz="1200">
              <a:solidFill>
                <a:srgbClr val="3F3F76"/>
              </a:solidFill>
            </a:rPr>
            <a:t>., Ruvalcaba Juárez J., Valenzuela Bonilla O. (03 de octubre de 2024). Determinación</a:t>
          </a:r>
          <a:r>
            <a:rPr lang="es-MX" sz="1200" baseline="0">
              <a:solidFill>
                <a:srgbClr val="3F3F76"/>
              </a:solidFill>
            </a:rPr>
            <a:t> de la cantidad de fluoruro presente en una muestra de pasta de dientes mediante mediciones potenciométricas. </a:t>
          </a:r>
          <a:r>
            <a:rPr lang="es-MX" sz="1200">
              <a:solidFill>
                <a:srgbClr val="3F3F76"/>
              </a:solidFill>
            </a:rPr>
            <a:t>[Hoja de cálculo de Excel®</a:t>
          </a:r>
          <a:r>
            <a:rPr lang="es-MX" sz="1200" baseline="0">
              <a:solidFill>
                <a:srgbClr val="3F3F76"/>
              </a:solidFill>
            </a:rPr>
            <a:t>]</a:t>
          </a:r>
          <a:r>
            <a:rPr lang="es-MX" sz="1200">
              <a:solidFill>
                <a:srgbClr val="3F3F76"/>
              </a:solidFill>
            </a:rPr>
            <a:t>. Facultad de Estudios Superiores Cuautitlán. UNAM.</a:t>
          </a:r>
        </a:p>
      </xdr:txBody>
    </xdr:sp>
    <xdr:clientData/>
  </xdr:twoCellAnchor>
  <xdr:twoCellAnchor>
    <xdr:from>
      <xdr:col>12</xdr:col>
      <xdr:colOff>340598</xdr:colOff>
      <xdr:row>10</xdr:row>
      <xdr:rowOff>120774</xdr:rowOff>
    </xdr:from>
    <xdr:to>
      <xdr:col>14</xdr:col>
      <xdr:colOff>546520</xdr:colOff>
      <xdr:row>13</xdr:row>
      <xdr:rowOff>147932</xdr:rowOff>
    </xdr:to>
    <xdr:pic>
      <xdr:nvPicPr>
        <xdr:cNvPr id="19" name="Google Shape;69;p14">
          <a:extLst>
            <a:ext uri="{FF2B5EF4-FFF2-40B4-BE49-F238E27FC236}">
              <a16:creationId xmlns:a16="http://schemas.microsoft.com/office/drawing/2014/main" id="{EAF67BD2-C4EB-47BE-9CE1-075940312E34}"/>
            </a:ext>
          </a:extLst>
        </xdr:cNvPr>
        <xdr:cNvPicPr preferRelativeResize="0"/>
      </xdr:nvPicPr>
      <xdr:blipFill>
        <a:blip xmlns:r="http://schemas.openxmlformats.org/officeDocument/2006/relationships" r:embed="rId6">
          <a:alphaModFix/>
        </a:blip>
        <a:stretch>
          <a:fillRect/>
        </a:stretch>
      </xdr:blipFill>
      <xdr:spPr>
        <a:xfrm>
          <a:off x="10820958" y="2363297"/>
          <a:ext cx="1922139" cy="667878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179523</xdr:colOff>
      <xdr:row>100</xdr:row>
      <xdr:rowOff>184141</xdr:rowOff>
    </xdr:from>
    <xdr:ext cx="1107611" cy="26532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EF4185B8-13A3-4E0A-9516-E88A169AF6BF}"/>
                </a:ext>
              </a:extLst>
            </xdr:cNvPr>
            <xdr:cNvSpPr txBox="1"/>
          </xdr:nvSpPr>
          <xdr:spPr>
            <a:xfrm>
              <a:off x="179523" y="21863041"/>
              <a:ext cx="1107611" cy="2653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𝑐𝑒𝑙𝑑𝑎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10</m:t>
                        </m:r>
                      </m:e>
                      <m:sup>
                        <m:d>
                          <m:d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∆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𝑏</m:t>
                                </m:r>
                              </m:num>
                              <m:den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den>
                            </m:f>
                          </m:e>
                        </m:d>
                      </m:sup>
                    </m:sSup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EF4185B8-13A3-4E0A-9516-E88A169AF6BF}"/>
                </a:ext>
              </a:extLst>
            </xdr:cNvPr>
            <xdr:cNvSpPr txBox="1"/>
          </xdr:nvSpPr>
          <xdr:spPr>
            <a:xfrm>
              <a:off x="179523" y="21863041"/>
              <a:ext cx="1107611" cy="2653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𝐶_𝑐𝑒𝑙𝑑𝑎=10^(((∆𝐸−𝑏)/𝑚) )</a:t>
              </a:r>
              <a:endParaRPr lang="es-MX" sz="1100"/>
            </a:p>
          </xdr:txBody>
        </xdr:sp>
      </mc:Fallback>
    </mc:AlternateContent>
    <xdr:clientData/>
  </xdr:oneCellAnchor>
  <xdr:twoCellAnchor editAs="absolute">
    <xdr:from>
      <xdr:col>8</xdr:col>
      <xdr:colOff>718193</xdr:colOff>
      <xdr:row>91</xdr:row>
      <xdr:rowOff>176158</xdr:rowOff>
    </xdr:from>
    <xdr:to>
      <xdr:col>13</xdr:col>
      <xdr:colOff>5098</xdr:colOff>
      <xdr:row>108</xdr:row>
      <xdr:rowOff>40857</xdr:rowOff>
    </xdr:to>
    <xdr:graphicFrame macro="">
      <xdr:nvGraphicFramePr>
        <xdr:cNvPr id="21" name="Chart 1">
          <a:extLst>
            <a:ext uri="{FF2B5EF4-FFF2-40B4-BE49-F238E27FC236}">
              <a16:creationId xmlns:a16="http://schemas.microsoft.com/office/drawing/2014/main" id="{BD118307-C6DF-4A8C-838C-8A5D4F08DF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</xdr:col>
      <xdr:colOff>225771</xdr:colOff>
      <xdr:row>63</xdr:row>
      <xdr:rowOff>192456</xdr:rowOff>
    </xdr:from>
    <xdr:ext cx="2123017" cy="3215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CuadroTexto 27">
              <a:extLst>
                <a:ext uri="{FF2B5EF4-FFF2-40B4-BE49-F238E27FC236}">
                  <a16:creationId xmlns:a16="http://schemas.microsoft.com/office/drawing/2014/main" id="{0139E124-A481-CF43-856D-11F70AF2D40E}"/>
                </a:ext>
              </a:extLst>
            </xdr:cNvPr>
            <xdr:cNvSpPr txBox="1"/>
          </xdr:nvSpPr>
          <xdr:spPr>
            <a:xfrm>
              <a:off x="1951054" y="14282267"/>
              <a:ext cx="2123017" cy="3215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["/>
                        <m:endChr m:val="]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p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</m:sup>
                        </m:sSup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sSup>
                          <m:sSupPr>
                            <m:ctrlP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𝐹</m:t>
                            </m:r>
                          </m:e>
                          <m:sup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</m:t>
                            </m:r>
                          </m:sup>
                        </m:sSup>
                      </m:sub>
                    </m:sSub>
                    <m:r>
                      <a:rPr lang="es-ES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</m:t>
                        </m:r>
                      </m:sub>
                    </m:sSub>
                    <m:d>
                      <m:d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1+</m:t>
                            </m:r>
                            <m:sSup>
                              <m:sSupPr>
                                <m:ctrlP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10</m:t>
                                </m:r>
                              </m:e>
                              <m:sup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3.2−</m:t>
                                </m:r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𝑝𝐻</m:t>
                                </m:r>
                              </m:sup>
                            </m:sSup>
                          </m:den>
                        </m:f>
                      </m:e>
                    </m: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8" name="CuadroTexto 27">
              <a:extLst>
                <a:ext uri="{FF2B5EF4-FFF2-40B4-BE49-F238E27FC236}">
                  <a16:creationId xmlns:a16="http://schemas.microsoft.com/office/drawing/2014/main" id="{0139E124-A481-CF43-856D-11F70AF2D40E}"/>
                </a:ext>
              </a:extLst>
            </xdr:cNvPr>
            <xdr:cNvSpPr txBox="1"/>
          </xdr:nvSpPr>
          <xdr:spPr>
            <a:xfrm>
              <a:off x="1951054" y="14282267"/>
              <a:ext cx="2123017" cy="3215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[𝐹^− ]=</a:t>
              </a:r>
              <a:r>
                <a:rPr lang="es-ES" b="0" i="0">
                  <a:latin typeface="Cambria Math" panose="02040503050406030204" pitchFamily="18" charset="0"/>
                </a:rPr>
                <a:t>𝐶_0</a:t>
              </a:r>
              <a:r>
                <a:rPr lang="es-ES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𝜑_(𝐹^− )=𝐶_0 (1/(1+10^(3.2−𝑝𝐻) ))</a:t>
              </a:r>
              <a:endParaRPr lang="es-MX" sz="1100"/>
            </a:p>
          </xdr:txBody>
        </xdr:sp>
      </mc:Fallback>
    </mc:AlternateContent>
    <xdr:clientData/>
  </xdr:oneCellAnchor>
  <xdr:twoCellAnchor>
    <xdr:from>
      <xdr:col>2</xdr:col>
      <xdr:colOff>207673</xdr:colOff>
      <xdr:row>63</xdr:row>
      <xdr:rowOff>8790</xdr:rowOff>
    </xdr:from>
    <xdr:to>
      <xdr:col>4</xdr:col>
      <xdr:colOff>627685</xdr:colOff>
      <xdr:row>63</xdr:row>
      <xdr:rowOff>188790</xdr:rowOff>
    </xdr:to>
    <xdr:sp macro="" textlink="">
      <xdr:nvSpPr>
        <xdr:cNvPr id="29" name="Cerrar llave 28">
          <a:extLst>
            <a:ext uri="{FF2B5EF4-FFF2-40B4-BE49-F238E27FC236}">
              <a16:creationId xmlns:a16="http://schemas.microsoft.com/office/drawing/2014/main" id="{F8058732-7129-FA42-93DB-78B81942B62C}"/>
            </a:ext>
          </a:extLst>
        </xdr:cNvPr>
        <xdr:cNvSpPr/>
      </xdr:nvSpPr>
      <xdr:spPr>
        <a:xfrm rot="16200000">
          <a:off x="2915604" y="13115953"/>
          <a:ext cx="180000" cy="2145295"/>
        </a:xfrm>
        <a:prstGeom prst="righ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7</xdr:col>
      <xdr:colOff>774924</xdr:colOff>
      <xdr:row>63</xdr:row>
      <xdr:rowOff>179600</xdr:rowOff>
    </xdr:from>
    <xdr:ext cx="2992807" cy="32739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CuadroTexto 29">
              <a:extLst>
                <a:ext uri="{FF2B5EF4-FFF2-40B4-BE49-F238E27FC236}">
                  <a16:creationId xmlns:a16="http://schemas.microsoft.com/office/drawing/2014/main" id="{E4AE76C8-699D-C340-9AED-4858C58CB33C}"/>
                </a:ext>
              </a:extLst>
            </xdr:cNvPr>
            <xdr:cNvSpPr txBox="1"/>
          </xdr:nvSpPr>
          <xdr:spPr>
            <a:xfrm>
              <a:off x="6989138" y="14269411"/>
              <a:ext cx="2992807" cy="3273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 panose="02040503050406030204" pitchFamily="18" charset="0"/>
                      </a:rPr>
                      <m:t>∆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𝐸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𝐾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𝑅𝑇</m:t>
                        </m:r>
                        <m:func>
                          <m:func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s-ES" sz="1100" b="0" i="0">
                                <a:latin typeface="Cambria Math" panose="02040503050406030204" pitchFamily="18" charset="0"/>
                              </a:rPr>
                              <m:t>ln</m:t>
                            </m:r>
                          </m:fName>
                          <m:e>
                            <m:d>
                              <m:d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10</m:t>
                                </m:r>
                              </m:e>
                            </m:d>
                          </m:e>
                        </m:func>
                      </m:num>
                      <m:den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den>
                    </m:f>
                    <m:func>
                      <m:func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s-ES" sz="1100" b="0" i="0">
                            <a:latin typeface="Cambria Math" panose="02040503050406030204" pitchFamily="18" charset="0"/>
                          </a:rPr>
                          <m:t>log</m:t>
                        </m:r>
                      </m:fName>
                      <m:e>
                        <m:d>
                          <m:d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d>
                              <m:dPr>
                                <m:begChr m:val="["/>
                                <m:endChr m:val="]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𝐹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</m:sup>
                                </m:sSup>
                              </m:e>
                            </m:d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d>
                              <m:d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Sup>
                                  <m:sSub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𝑘</m:t>
                                    </m:r>
                                  </m:e>
                                  <m:sub>
                                    <m:sSup>
                                      <m:sSupPr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𝐹</m:t>
                                        </m:r>
                                      </m:e>
                                      <m:sup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−</m:t>
                                        </m:r>
                                      </m:sup>
                                    </m:s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,</m:t>
                                    </m:r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𝐶</m:t>
                                    </m:r>
                                    <m:sSup>
                                      <m:sSupPr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𝑙</m:t>
                                        </m:r>
                                      </m:e>
                                      <m:sup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−</m:t>
                                        </m:r>
                                      </m:sup>
                                    </m:sSup>
                                  </m:sub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𝑝𝑜𝑡</m:t>
                                    </m:r>
                                  </m:sup>
                                </m:sSubSup>
                              </m:e>
                            </m:d>
                            <m:d>
                              <m:dPr>
                                <m:begChr m:val="["/>
                                <m:endChr m:val="]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𝐶</m:t>
                                </m:r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𝑙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</m:sup>
                                </m:sSup>
                              </m:e>
                            </m:d>
                          </m:e>
                        </m:d>
                      </m:e>
                    </m:fun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30" name="CuadroTexto 29">
              <a:extLst>
                <a:ext uri="{FF2B5EF4-FFF2-40B4-BE49-F238E27FC236}">
                  <a16:creationId xmlns:a16="http://schemas.microsoft.com/office/drawing/2014/main" id="{E4AE76C8-699D-C340-9AED-4858C58CB33C}"/>
                </a:ext>
              </a:extLst>
            </xdr:cNvPr>
            <xdr:cNvSpPr txBox="1"/>
          </xdr:nvSpPr>
          <xdr:spPr>
            <a:xfrm>
              <a:off x="6989138" y="14269411"/>
              <a:ext cx="2992807" cy="3273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∆𝐸=𝐾−(𝑅𝑇 ln⁡(10))/𝐹  log⁡([𝐹^− ]+(𝑘_(𝐹^−,𝐶𝑙^−)^𝑝𝑜𝑡 )[𝐶𝑙^− ])</a:t>
              </a:r>
              <a:endParaRPr lang="es-MX" sz="1100"/>
            </a:p>
          </xdr:txBody>
        </xdr:sp>
      </mc:Fallback>
    </mc:AlternateContent>
    <xdr:clientData/>
  </xdr:oneCellAnchor>
  <xdr:twoCellAnchor>
    <xdr:from>
      <xdr:col>7</xdr:col>
      <xdr:colOff>822878</xdr:colOff>
      <xdr:row>62</xdr:row>
      <xdr:rowOff>199685</xdr:rowOff>
    </xdr:from>
    <xdr:to>
      <xdr:col>11</xdr:col>
      <xdr:colOff>252312</xdr:colOff>
      <xdr:row>63</xdr:row>
      <xdr:rowOff>183600</xdr:rowOff>
    </xdr:to>
    <xdr:sp macro="" textlink="">
      <xdr:nvSpPr>
        <xdr:cNvPr id="31" name="Cerrar llave 30">
          <a:extLst>
            <a:ext uri="{FF2B5EF4-FFF2-40B4-BE49-F238E27FC236}">
              <a16:creationId xmlns:a16="http://schemas.microsoft.com/office/drawing/2014/main" id="{93F9C128-3645-8F44-91C8-94871A5462A0}"/>
            </a:ext>
          </a:extLst>
        </xdr:cNvPr>
        <xdr:cNvSpPr/>
      </xdr:nvSpPr>
      <xdr:spPr>
        <a:xfrm rot="16200000">
          <a:off x="8385292" y="12741611"/>
          <a:ext cx="183600" cy="2880000"/>
        </a:xfrm>
        <a:prstGeom prst="righ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173</xdr:row>
      <xdr:rowOff>0</xdr:rowOff>
    </xdr:from>
    <xdr:to>
      <xdr:col>10</xdr:col>
      <xdr:colOff>0</xdr:colOff>
      <xdr:row>173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75EB53DE-95C8-435B-8013-56ADBCF3D7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66675</xdr:colOff>
      <xdr:row>173</xdr:row>
      <xdr:rowOff>0</xdr:rowOff>
    </xdr:from>
    <xdr:to>
      <xdr:col>10</xdr:col>
      <xdr:colOff>0</xdr:colOff>
      <xdr:row>173</xdr:row>
      <xdr:rowOff>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8BB722A5-B6DC-4D6E-8D9E-26A944FFCA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133350</xdr:colOff>
      <xdr:row>173</xdr:row>
      <xdr:rowOff>0</xdr:rowOff>
    </xdr:from>
    <xdr:to>
      <xdr:col>10</xdr:col>
      <xdr:colOff>0</xdr:colOff>
      <xdr:row>173</xdr:row>
      <xdr:rowOff>0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BE96754F-D64A-4E2D-AFDD-A76A65C788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8</xdr:col>
      <xdr:colOff>697700</xdr:colOff>
      <xdr:row>78</xdr:row>
      <xdr:rowOff>4141</xdr:rowOff>
    </xdr:from>
    <xdr:to>
      <xdr:col>12</xdr:col>
      <xdr:colOff>849676</xdr:colOff>
      <xdr:row>95</xdr:row>
      <xdr:rowOff>105378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1E5ADF53-E89B-4E6D-8839-37128068D3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0</xdr:col>
      <xdr:colOff>64026</xdr:colOff>
      <xdr:row>0</xdr:row>
      <xdr:rowOff>91516</xdr:rowOff>
    </xdr:from>
    <xdr:ext cx="808933" cy="792000"/>
    <xdr:pic>
      <xdr:nvPicPr>
        <xdr:cNvPr id="6" name="Imagen 5">
          <a:extLst>
            <a:ext uri="{FF2B5EF4-FFF2-40B4-BE49-F238E27FC236}">
              <a16:creationId xmlns:a16="http://schemas.microsoft.com/office/drawing/2014/main" id="{0C4165A1-6676-4847-BCCA-1AD90D6AFCC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4026" y="91516"/>
          <a:ext cx="808933" cy="792000"/>
        </a:xfrm>
        <a:prstGeom prst="rect">
          <a:avLst/>
        </a:prstGeom>
      </xdr:spPr>
    </xdr:pic>
    <xdr:clientData/>
  </xdr:oneCellAnchor>
  <xdr:oneCellAnchor>
    <xdr:from>
      <xdr:col>0</xdr:col>
      <xdr:colOff>514304</xdr:colOff>
      <xdr:row>86</xdr:row>
      <xdr:rowOff>31799</xdr:rowOff>
    </xdr:from>
    <xdr:ext cx="566052" cy="35112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C02E2A18-95C9-463D-8092-2ED4F334488D}"/>
                </a:ext>
              </a:extLst>
            </xdr:cNvPr>
            <xdr:cNvSpPr txBox="1"/>
          </xdr:nvSpPr>
          <xdr:spPr>
            <a:xfrm>
              <a:off x="514304" y="17900699"/>
              <a:ext cx="566052" cy="351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 panose="02040503050406030204" pitchFamily="18" charset="0"/>
                      </a:rPr>
                      <m:t>𝑚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𝑥𝑦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𝑥𝑥</m:t>
                            </m:r>
                          </m:sub>
                        </m:s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 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C02E2A18-95C9-463D-8092-2ED4F334488D}"/>
                </a:ext>
              </a:extLst>
            </xdr:cNvPr>
            <xdr:cNvSpPr txBox="1"/>
          </xdr:nvSpPr>
          <xdr:spPr>
            <a:xfrm>
              <a:off x="514304" y="17900699"/>
              <a:ext cx="566052" cy="35112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𝑚=𝑆_𝑥𝑦/(𝑆_𝑥𝑥  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399087</xdr:colOff>
      <xdr:row>86</xdr:row>
      <xdr:rowOff>121311</xdr:rowOff>
    </xdr:from>
    <xdr:ext cx="744306" cy="1720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23CD0D8F-6DFE-4AC0-A263-8A191B87A99E}"/>
                </a:ext>
              </a:extLst>
            </xdr:cNvPr>
            <xdr:cNvSpPr txBox="1"/>
          </xdr:nvSpPr>
          <xdr:spPr>
            <a:xfrm>
              <a:off x="2132637" y="17990211"/>
              <a:ext cx="744306" cy="1720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 panose="02040503050406030204" pitchFamily="18" charset="0"/>
                      </a:rPr>
                      <m:t>𝑏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acc>
                      <m:accPr>
                        <m:chr m:val="̅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</m:acc>
                    <m:r>
                      <a:rPr lang="es-ES" sz="11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𝑚</m:t>
                    </m:r>
                    <m:acc>
                      <m:accPr>
                        <m:chr m:val="̅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23CD0D8F-6DFE-4AC0-A263-8A191B87A99E}"/>
                </a:ext>
              </a:extLst>
            </xdr:cNvPr>
            <xdr:cNvSpPr txBox="1"/>
          </xdr:nvSpPr>
          <xdr:spPr>
            <a:xfrm>
              <a:off x="2132637" y="17990211"/>
              <a:ext cx="744306" cy="1720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𝑏=𝑦 ̅−𝑚𝑥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220869</xdr:colOff>
      <xdr:row>86</xdr:row>
      <xdr:rowOff>8203</xdr:rowOff>
    </xdr:from>
    <xdr:ext cx="2467470" cy="3983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27C47E4E-7B96-4BC5-9A48-E9AB1DBBE279}"/>
                </a:ext>
              </a:extLst>
            </xdr:cNvPr>
            <xdr:cNvSpPr txBox="1"/>
          </xdr:nvSpPr>
          <xdr:spPr>
            <a:xfrm>
              <a:off x="3687969" y="17877103"/>
              <a:ext cx="2467470" cy="3983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𝑥𝑦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nary>
                          <m:naryPr>
                            <m:chr m:val="∑"/>
                            <m:subHide m:val="on"/>
                            <m:supHide m:val="on"/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naryPr>
                          <m:sub/>
                          <m:sup/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𝑥𝑦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nary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</m:nary>
                          </m:e>
                        </m:nary>
                      </m:num>
                      <m:den>
                        <m:rad>
                          <m:radPr>
                            <m:degHide m:val="on"/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e>
                            </m:nary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p>
                              <m:sSup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nary>
                                      <m:naryPr>
                                        <m:chr m:val="∑"/>
                                        <m:subHide m:val="on"/>
                                        <m:supHide m:val="on"/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naryPr>
                                      <m:sub/>
                                      <m:sup/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𝑥</m:t>
                                        </m:r>
                                      </m:e>
                                    </m:nary>
                                  </m:e>
                                </m:d>
                              </m:e>
                              <m:sup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e>
                        </m:rad>
                        <m:rad>
                          <m:radPr>
                            <m:degHide m:val="on"/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e>
                            </m:nary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p>
                              <m:sSup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nary>
                                      <m:naryPr>
                                        <m:chr m:val="∑"/>
                                        <m:subHide m:val="on"/>
                                        <m:supHide m:val="on"/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naryPr>
                                      <m:sub/>
                                      <m:sup/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𝑦</m:t>
                                        </m:r>
                                      </m:e>
                                    </m:nary>
                                  </m:e>
                                </m:d>
                              </m:e>
                              <m:sup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e>
                        </m:rad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27C47E4E-7B96-4BC5-9A48-E9AB1DBBE279}"/>
                </a:ext>
              </a:extLst>
            </xdr:cNvPr>
            <xdr:cNvSpPr txBox="1"/>
          </xdr:nvSpPr>
          <xdr:spPr>
            <a:xfrm>
              <a:off x="3687969" y="17877103"/>
              <a:ext cx="2467470" cy="3983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𝑟_𝑥𝑦=(𝑛∑▒〖𝑥𝑦−∑▒𝑥 ∑▒𝑦〗)/(√(𝑛∑▒𝑥^2 −(∑▒𝑥)^2 ) √(𝑛∑▒𝑦^2 −(∑▒𝑦)^2 ))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0</xdr:col>
      <xdr:colOff>157640</xdr:colOff>
      <xdr:row>97</xdr:row>
      <xdr:rowOff>60231</xdr:rowOff>
    </xdr:from>
    <xdr:ext cx="2779158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A68C511B-E1EC-40DB-87FF-9C713E8E0855}"/>
                </a:ext>
              </a:extLst>
            </xdr:cNvPr>
            <xdr:cNvSpPr txBox="1"/>
          </xdr:nvSpPr>
          <xdr:spPr>
            <a:xfrm>
              <a:off x="157640" y="20215131"/>
              <a:ext cx="2779158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  <m:sub>
                        <m:sSub>
                          <m:sSub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𝑆𝑇𝐷</m:t>
                            </m:r>
                          </m:sub>
                        </m:sSub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𝑚</m:t>
                        </m:r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∙</m:t>
                        </m:r>
                        <m:sSub>
                          <m:sSub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𝑥</m:t>
                            </m:r>
                          </m:e>
                          <m:sub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𝑖</m:t>
                            </m:r>
                          </m:sub>
                        </m:s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+</m:t>
                        </m:r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𝑏</m:t>
                        </m:r>
                      </m:e>
                    </m:d>
                    <m:r>
                      <a:rPr lang="es-ES" b="0" i="1">
                        <a:latin typeface="Cambria Math" panose="02040503050406030204" pitchFamily="18" charset="0"/>
                        <a:ea typeface="MS Mincho" panose="02020609040205080304" pitchFamily="49" charset="-128"/>
                        <a:cs typeface="Arial" panose="020B0604020202020204" pitchFamily="34" charset="0"/>
                      </a:rPr>
                      <m:t>±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𝑡</m:t>
                        </m:r>
                      </m:e>
                      <m:sub>
                        <m:f>
                          <m:fPr>
                            <m:type m:val="skw"/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𝛼</m:t>
                            </m:r>
                          </m:num>
                          <m:den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2</m:t>
                            </m:r>
                          </m:den>
                        </m:f>
                      </m:sub>
                    </m:sSub>
                    <m:r>
                      <a:rPr lang="es-ES_tradnl" i="1">
                        <a:latin typeface="Cambria Math" panose="02040503050406030204" pitchFamily="18" charset="0"/>
                        <a:ea typeface="MS Mincho" panose="02020609040205080304" pitchFamily="49" charset="-128"/>
                        <a:cs typeface="Arial" panose="020B0604020202020204" pitchFamily="34" charset="0"/>
                      </a:rPr>
                      <m:t>∙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𝑆</m:t>
                        </m:r>
                      </m:e>
                      <m: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𝑒</m:t>
                        </m:r>
                      </m:sub>
                    </m:sSub>
                    <m:rad>
                      <m:radPr>
                        <m:degHide m:val="on"/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𝑛</m:t>
                            </m:r>
                          </m:den>
                        </m:f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+</m:t>
                        </m:r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es-MX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s-MX" i="1">
                                        <a:effectLst/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es-MX" i="1">
                                            <a:effectLst/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s-ES_tradnl" i="1">
                                            <a:latin typeface="Cambria Math" panose="02040503050406030204" pitchFamily="18" charset="0"/>
                                            <a:ea typeface="MS Mincho" panose="02020609040205080304" pitchFamily="49" charset="-128"/>
                                            <a:cs typeface="Arial" panose="020B0604020202020204" pitchFamily="34" charset="0"/>
                                          </a:rPr>
                                          <m:t>𝑥</m:t>
                                        </m:r>
                                      </m:e>
                                      <m:sub>
                                        <m:r>
                                          <a:rPr lang="es-ES_tradnl" i="1">
                                            <a:latin typeface="Cambria Math" panose="02040503050406030204" pitchFamily="18" charset="0"/>
                                            <a:ea typeface="MS Mincho" panose="02020609040205080304" pitchFamily="49" charset="-128"/>
                                            <a:cs typeface="Arial" panose="020B0604020202020204" pitchFamily="34" charset="0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−</m:t>
                                    </m:r>
                                    <m:acc>
                                      <m:accPr>
                                        <m:chr m:val="̅"/>
                                        <m:ctrlPr>
                                          <a:rPr lang="es-MX" i="1">
                                            <a:effectLst/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accPr>
                                      <m:e>
                                        <m:r>
                                          <a:rPr lang="es-ES_tradnl" i="1">
                                            <a:latin typeface="Cambria Math" panose="02040503050406030204" pitchFamily="18" charset="0"/>
                                            <a:ea typeface="MS Mincho" panose="02020609040205080304" pitchFamily="49" charset="-128"/>
                                            <a:cs typeface="Arial" panose="020B0604020202020204" pitchFamily="34" charset="0"/>
                                          </a:rPr>
                                          <m:t>𝑥</m:t>
                                        </m:r>
                                      </m:e>
                                    </m:acc>
                                  </m:e>
                                </m:d>
                              </m:e>
                              <m:sup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sSub>
                              <m:sSubPr>
                                <m:ctrlPr>
                                  <a:rPr lang="es-MX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𝑥𝑥</m:t>
                                </m:r>
                              </m:sub>
                            </m:sSub>
                          </m:den>
                        </m:f>
                      </m:e>
                    </m:ra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A68C511B-E1EC-40DB-87FF-9C713E8E0855}"/>
                </a:ext>
              </a:extLst>
            </xdr:cNvPr>
            <xdr:cNvSpPr txBox="1"/>
          </xdr:nvSpPr>
          <xdr:spPr>
            <a:xfrm>
              <a:off x="157640" y="20215131"/>
              <a:ext cx="2779158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𝑠_(𝑦_𝑆𝑇𝐷 )=</a:t>
              </a:r>
              <a:r>
                <a:rPr lang="es-MX" i="0">
                  <a:effectLst/>
                  <a:latin typeface="Cambria Math" panose="02040503050406030204" pitchFamily="18" charset="0"/>
                </a:rPr>
                <a:t>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𝑚∙𝑥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𝑖+𝑏)</a:t>
              </a:r>
              <a:r>
                <a:rPr lang="es-ES" b="0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±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𝑡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𝛼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⁄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2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∙𝑆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𝑒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</a:t>
              </a:r>
              <a:r>
                <a:rPr lang="es-MX" i="0">
                  <a:effectLst/>
                  <a:latin typeface="Cambria Math" panose="02040503050406030204" pitchFamily="18" charset="0"/>
                </a:rPr>
                <a:t>√(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1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𝑛+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𝑖−𝑥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 ̅</a:t>
              </a:r>
              <a:r>
                <a:rPr lang="es-ES_tradnl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)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^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2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𝑥𝑥 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44115</xdr:colOff>
      <xdr:row>97</xdr:row>
      <xdr:rowOff>60231</xdr:rowOff>
    </xdr:from>
    <xdr:ext cx="1038746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E54725B1-0537-435C-B910-D80438D418A3}"/>
                </a:ext>
              </a:extLst>
            </xdr:cNvPr>
            <xdr:cNvSpPr txBox="1"/>
          </xdr:nvSpPr>
          <xdr:spPr>
            <a:xfrm>
              <a:off x="3511215" y="20215131"/>
              <a:ext cx="1038746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𝑆</m:t>
                        </m:r>
                      </m:e>
                      <m: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𝑒</m:t>
                        </m:r>
                      </m:sub>
                    </m:sSub>
                    <m:rad>
                      <m:radPr>
                        <m:degHide m:val="on"/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ES_tradnl" i="1"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𝑛</m:t>
                            </m:r>
                          </m:den>
                        </m:f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+</m:t>
                        </m:r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es-ES_tradnl" i="1">
                                    <a:effectLst/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</m:ctrlPr>
                              </m:sSupPr>
                              <m:e>
                                <m:acc>
                                  <m:accPr>
                                    <m:chr m:val="̅"/>
                                    <m:ctrlPr>
                                      <a:rPr lang="es-MX" i="1">
                                        <a:effectLst/>
                                        <a:latin typeface="Cambria Math" panose="02040503050406030204" pitchFamily="18" charset="0"/>
                                      </a:rPr>
                                    </m:ctrlPr>
                                  </m:accPr>
                                  <m:e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𝑥</m:t>
                                    </m:r>
                                  </m:e>
                                </m:acc>
                              </m:e>
                              <m:sup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sSub>
                              <m:sSubPr>
                                <m:ctrlPr>
                                  <a:rPr lang="es-MX" i="1">
                                    <a:effectLst/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s-ES_tradnl" i="1"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  <m:t>𝑥𝑥</m:t>
                                </m:r>
                              </m:sub>
                            </m:sSub>
                          </m:den>
                        </m:f>
                      </m:e>
                    </m:ra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E54725B1-0537-435C-B910-D80438D418A3}"/>
                </a:ext>
              </a:extLst>
            </xdr:cNvPr>
            <xdr:cNvSpPr txBox="1"/>
          </xdr:nvSpPr>
          <xdr:spPr>
            <a:xfrm>
              <a:off x="3511215" y="20215131"/>
              <a:ext cx="1038746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𝑠_𝑏=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𝑒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</a:t>
              </a:r>
              <a:r>
                <a:rPr lang="es-MX" i="0">
                  <a:effectLst/>
                  <a:latin typeface="Cambria Math" panose="02040503050406030204" pitchFamily="18" charset="0"/>
                </a:rPr>
                <a:t>√(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1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𝑛+𝑥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 ̅</a:t>
              </a:r>
              <a:r>
                <a:rPr lang="es-ES_tradnl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^</a:t>
              </a:r>
              <a:r>
                <a:rPr lang="es-ES" b="0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2</a:t>
              </a:r>
              <a:r>
                <a:rPr lang="es-MX" b="0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𝑥𝑥 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6</xdr:col>
      <xdr:colOff>286466</xdr:colOff>
      <xdr:row>97</xdr:row>
      <xdr:rowOff>106621</xdr:rowOff>
    </xdr:from>
    <xdr:ext cx="1000466" cy="40735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D7598300-D51C-4302-AC2B-E58748A46C6B}"/>
                </a:ext>
              </a:extLst>
            </xdr:cNvPr>
            <xdr:cNvSpPr txBox="1"/>
          </xdr:nvSpPr>
          <xdr:spPr>
            <a:xfrm>
              <a:off x="5668091" y="20261521"/>
              <a:ext cx="1000466" cy="4073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𝑚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i="1">
                            <a:effectLst/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𝑆</m:t>
                        </m:r>
                      </m:e>
                      <m:sub>
                        <m:r>
                          <a:rPr lang="es-ES_tradnl" i="1"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  <m:t>𝑒</m:t>
                        </m:r>
                      </m:sub>
                    </m:sSub>
                    <m:d>
                      <m:dPr>
                        <m:ctrlPr>
                          <a:rPr lang="es-ES" b="0" i="1">
                            <a:effectLst/>
                            <a:latin typeface="Cambria Math" panose="02040503050406030204" pitchFamily="18" charset="0"/>
                            <a:ea typeface="MS Mincho" panose="02020609040205080304" pitchFamily="49" charset="-128"/>
                            <a:cs typeface="Arial" panose="020B0604020202020204" pitchFamily="34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MX" i="1">
                                <a:effectLst/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i="1">
                                <a:effectLst/>
                                <a:latin typeface="Cambria Math" panose="02040503050406030204" pitchFamily="18" charset="0"/>
                                <a:ea typeface="MS Mincho" panose="02020609040205080304" pitchFamily="49" charset="-128"/>
                                <a:cs typeface="Arial" panose="020B0604020202020204" pitchFamily="34" charset="0"/>
                              </a:rPr>
                              <m:t>1</m:t>
                            </m:r>
                          </m:num>
                          <m:den>
                            <m:rad>
                              <m:radPr>
                                <m:degHide m:val="on"/>
                                <m:ctrlPr>
                                  <a:rPr lang="es-ES" i="1">
                                    <a:effectLst/>
                                    <a:latin typeface="Cambria Math" panose="02040503050406030204" pitchFamily="18" charset="0"/>
                                    <a:ea typeface="MS Mincho" panose="02020609040205080304" pitchFamily="49" charset="-128"/>
                                    <a:cs typeface="Arial" panose="020B0604020202020204" pitchFamily="34" charset="0"/>
                                  </a:rPr>
                                </m:ctrlPr>
                              </m:radPr>
                              <m:deg/>
                              <m:e>
                                <m:sSub>
                                  <m:sSubPr>
                                    <m:ctrlPr>
                                      <a:rPr lang="es-MX" i="1">
                                        <a:effectLst/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𝑆</m:t>
                                    </m:r>
                                  </m:e>
                                  <m:sub>
                                    <m:r>
                                      <a:rPr lang="es-ES_tradnl" i="1">
                                        <a:latin typeface="Cambria Math" panose="02040503050406030204" pitchFamily="18" charset="0"/>
                                        <a:ea typeface="MS Mincho" panose="02020609040205080304" pitchFamily="49" charset="-128"/>
                                        <a:cs typeface="Arial" panose="020B0604020202020204" pitchFamily="34" charset="0"/>
                                      </a:rPr>
                                      <m:t>𝑥𝑥</m:t>
                                    </m:r>
                                  </m:sub>
                                </m:sSub>
                              </m:e>
                            </m:rad>
                          </m:den>
                        </m:f>
                      </m:e>
                    </m: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D7598300-D51C-4302-AC2B-E58748A46C6B}"/>
                </a:ext>
              </a:extLst>
            </xdr:cNvPr>
            <xdr:cNvSpPr txBox="1"/>
          </xdr:nvSpPr>
          <xdr:spPr>
            <a:xfrm>
              <a:off x="5668091" y="20261521"/>
              <a:ext cx="1000466" cy="4073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𝑠_𝑚=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𝑒</a:t>
              </a:r>
              <a:r>
                <a:rPr lang="es-ES" b="0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 (</a:t>
              </a:r>
              <a:r>
                <a:rPr lang="es-ES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1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/</a:t>
              </a:r>
              <a:r>
                <a:rPr lang="es-ES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√(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𝑆</a:t>
              </a:r>
              <a:r>
                <a:rPr lang="es-MX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_</a:t>
              </a:r>
              <a:r>
                <a:rPr lang="es-ES_tradnl" i="0"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𝑥𝑥 </a:t>
              </a:r>
              <a:r>
                <a:rPr lang="es-ES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r>
                <a:rPr lang="es-ES_tradnl" i="0">
                  <a:effectLst/>
                  <a:latin typeface="Cambria Math" panose="02040503050406030204" pitchFamily="18" charset="0"/>
                  <a:ea typeface="MS Mincho" panose="02020609040205080304" pitchFamily="49" charset="-128"/>
                  <a:cs typeface="Arial" panose="020B0604020202020204" pitchFamily="34" charset="0"/>
                </a:rPr>
                <a:t>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0</xdr:col>
      <xdr:colOff>134008</xdr:colOff>
      <xdr:row>75</xdr:row>
      <xdr:rowOff>62843</xdr:rowOff>
    </xdr:from>
    <xdr:ext cx="1326645" cy="4240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4BA015A-827C-4737-9A8F-948EBD9FCA9A}"/>
                </a:ext>
              </a:extLst>
            </xdr:cNvPr>
            <xdr:cNvSpPr txBox="1"/>
          </xdr:nvSpPr>
          <xdr:spPr>
            <a:xfrm>
              <a:off x="134008" y="15560018"/>
              <a:ext cx="1326645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𝑥𝑥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MX" sz="110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  <m:r>
                      <a:rPr lang="es-MX" sz="1100" i="0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s-MX" sz="110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nary>
                                  <m:naryPr>
                                    <m:chr m:val="∑"/>
                                    <m:subHide m:val="on"/>
                                    <m:supHide m:val="on"/>
                                    <m:ctrlPr>
                                      <a:rPr lang="es-MX" sz="1100" i="1">
                                        <a:latin typeface="Cambria Math" panose="02040503050406030204" pitchFamily="18" charset="0"/>
                                      </a:rPr>
                                    </m:ctrlPr>
                                  </m:naryPr>
                                  <m:sub/>
                                  <m:sup/>
                                  <m:e>
                                    <m:r>
                                      <a:rPr lang="es-MX" sz="110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</m:nary>
                              </m:e>
                            </m:d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MX" sz="110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4BA015A-827C-4737-9A8F-948EBD9FCA9A}"/>
                </a:ext>
              </a:extLst>
            </xdr:cNvPr>
            <xdr:cNvSpPr txBox="1"/>
          </xdr:nvSpPr>
          <xdr:spPr>
            <a:xfrm>
              <a:off x="134008" y="15560018"/>
              <a:ext cx="1326645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𝑆_𝑥𝑥=</a:t>
              </a:r>
              <a:r>
                <a:rPr lang="es-MX" sz="1100" i="0">
                  <a:latin typeface="Cambria Math" panose="02040503050406030204" pitchFamily="18" charset="0"/>
                </a:rPr>
                <a:t>∑▒𝑥^2 −(∑▒𝑥)^2/𝑛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103686</xdr:colOff>
      <xdr:row>75</xdr:row>
      <xdr:rowOff>61967</xdr:rowOff>
    </xdr:from>
    <xdr:ext cx="1335109" cy="4240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DB7C64FA-597B-4097-85C3-CDD32EBE4E32}"/>
                </a:ext>
              </a:extLst>
            </xdr:cNvPr>
            <xdr:cNvSpPr txBox="1"/>
          </xdr:nvSpPr>
          <xdr:spPr>
            <a:xfrm>
              <a:off x="1837236" y="15559142"/>
              <a:ext cx="1335109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𝑦𝑦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  <m:r>
                      <a:rPr lang="es-MX" sz="1100" i="0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MX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s-MX" sz="110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nary>
                                  <m:naryPr>
                                    <m:chr m:val="∑"/>
                                    <m:subHide m:val="on"/>
                                    <m:supHide m:val="on"/>
                                    <m:ctrlPr>
                                      <a:rPr lang="es-MX" sz="1100" i="1">
                                        <a:latin typeface="Cambria Math" panose="02040503050406030204" pitchFamily="18" charset="0"/>
                                      </a:rPr>
                                    </m:ctrlPr>
                                  </m:naryPr>
                                  <m:sub/>
                                  <m:sup/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</m:nary>
                              </m:e>
                            </m:d>
                          </m:e>
                          <m:sup>
                            <m:r>
                              <a:rPr lang="es-MX" sz="1100" i="0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MX" sz="1100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DB7C64FA-597B-4097-85C3-CDD32EBE4E32}"/>
                </a:ext>
              </a:extLst>
            </xdr:cNvPr>
            <xdr:cNvSpPr txBox="1"/>
          </xdr:nvSpPr>
          <xdr:spPr>
            <a:xfrm>
              <a:off x="1837236" y="15559142"/>
              <a:ext cx="1335109" cy="4240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𝑆_𝑦𝑦=</a:t>
              </a:r>
              <a:r>
                <a:rPr lang="es-MX" sz="1100" i="0">
                  <a:latin typeface="Cambria Math" panose="02040503050406030204" pitchFamily="18" charset="0"/>
                </a:rPr>
                <a:t>∑▒</a:t>
              </a:r>
              <a:r>
                <a:rPr lang="es-ES" sz="1100" b="0" i="0">
                  <a:latin typeface="Cambria Math" panose="02040503050406030204" pitchFamily="18" charset="0"/>
                </a:rPr>
                <a:t>𝑦</a:t>
              </a:r>
              <a:r>
                <a:rPr lang="es-MX" sz="1100" b="0" i="0">
                  <a:latin typeface="Cambria Math" panose="02040503050406030204" pitchFamily="18" charset="0"/>
                </a:rPr>
                <a:t>^</a:t>
              </a:r>
              <a:r>
                <a:rPr lang="es-MX" sz="1100" i="0">
                  <a:latin typeface="Cambria Math" panose="02040503050406030204" pitchFamily="18" charset="0"/>
                </a:rPr>
                <a:t>2 −(∑</a:t>
              </a:r>
              <a:r>
                <a:rPr lang="es-ES" sz="1100" b="0" i="0">
                  <a:latin typeface="Cambria Math" panose="02040503050406030204" pitchFamily="18" charset="0"/>
                </a:rPr>
                <a:t>▒𝑦)</a:t>
              </a:r>
              <a:r>
                <a:rPr lang="es-MX" sz="1100" b="0" i="0">
                  <a:latin typeface="Cambria Math" panose="02040503050406030204" pitchFamily="18" charset="0"/>
                </a:rPr>
                <a:t>^</a:t>
              </a:r>
              <a:r>
                <a:rPr lang="es-MX" sz="1100" i="0">
                  <a:latin typeface="Cambria Math" panose="02040503050406030204" pitchFamily="18" charset="0"/>
                </a:rPr>
                <a:t>2/𝑛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42704</xdr:colOff>
      <xdr:row>75</xdr:row>
      <xdr:rowOff>61967</xdr:rowOff>
    </xdr:from>
    <xdr:ext cx="1595501" cy="4128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AD123F37-AD0F-49FE-A781-D8CB85B2B0C4}"/>
                </a:ext>
              </a:extLst>
            </xdr:cNvPr>
            <xdr:cNvSpPr txBox="1"/>
          </xdr:nvSpPr>
          <xdr:spPr>
            <a:xfrm>
              <a:off x="3509804" y="15559142"/>
              <a:ext cx="1595501" cy="4128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𝑥𝑦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es-MX" i="1">
                            <a:latin typeface="Cambria Math" panose="02040503050406030204" pitchFamily="18" charset="0"/>
                          </a:rPr>
                        </m:ctrlPr>
                      </m:naryPr>
                      <m:sub/>
                      <m:sup/>
                      <m:e>
                        <m:r>
                          <a:rPr lang="es-MX" i="1">
                            <a:latin typeface="Cambria Math" panose="02040503050406030204" pitchFamily="18" charset="0"/>
                          </a:rPr>
                          <m:t>𝑥𝑦</m:t>
                        </m:r>
                      </m:e>
                    </m:nary>
                    <m:r>
                      <a:rPr lang="es-MX" i="0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MX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s-MX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</m:e>
                            </m:nary>
                          </m:e>
                        </m:d>
                        <m:d>
                          <m:dPr>
                            <m:ctrlPr>
                              <a:rPr lang="es-MX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nary>
                              <m:naryPr>
                                <m:chr m:val="∑"/>
                                <m:subHide m:val="on"/>
                                <m:supHide m:val="on"/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/>
                              <m:sup/>
                              <m:e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𝑦</m:t>
                                </m:r>
                              </m:e>
                            </m:nary>
                          </m:e>
                        </m:d>
                      </m:num>
                      <m:den>
                        <m:r>
                          <a:rPr lang="es-MX" i="1">
                            <a:latin typeface="Cambria Math" panose="02040503050406030204" pitchFamily="18" charset="0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AD123F37-AD0F-49FE-A781-D8CB85B2B0C4}"/>
                </a:ext>
              </a:extLst>
            </xdr:cNvPr>
            <xdr:cNvSpPr txBox="1"/>
          </xdr:nvSpPr>
          <xdr:spPr>
            <a:xfrm>
              <a:off x="3509804" y="15559142"/>
              <a:ext cx="1595501" cy="4128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𝑆_𝑥𝑦=</a:t>
              </a:r>
              <a:r>
                <a:rPr lang="es-MX" i="0">
                  <a:latin typeface="Cambria Math" panose="02040503050406030204" pitchFamily="18" charset="0"/>
                </a:rPr>
                <a:t>∑▒𝑥𝑦−(∑▒𝑥)(∑▒𝑦)/𝑛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6</xdr:col>
      <xdr:colOff>309691</xdr:colOff>
      <xdr:row>74</xdr:row>
      <xdr:rowOff>754</xdr:rowOff>
    </xdr:from>
    <xdr:ext cx="1227323" cy="6585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B7A8F33E-CEA5-4E45-9781-D0D1EE3F4761}"/>
                </a:ext>
              </a:extLst>
            </xdr:cNvPr>
            <xdr:cNvSpPr txBox="1"/>
          </xdr:nvSpPr>
          <xdr:spPr>
            <a:xfrm>
              <a:off x="5691316" y="15297904"/>
              <a:ext cx="1227323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s-MX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MX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  <m:sub>
                                <m:r>
                                  <a:rPr lang="es-MX" i="1">
                                    <a:latin typeface="Cambria Math" panose="02040503050406030204" pitchFamily="18" charset="0"/>
                                  </a:rPr>
                                  <m:t>𝑦𝑦</m:t>
                                </m:r>
                              </m:sub>
                            </m:sSub>
                            <m:r>
                              <a:rPr lang="es-MX" i="0">
                                <a:latin typeface="Cambria Math" panose="02040503050406030204" pitchFamily="18" charset="0"/>
                              </a:rPr>
                              <m:t>−</m:t>
                            </m:r>
                            <m:f>
                              <m:fPr>
                                <m:ctrlPr>
                                  <a:rPr lang="es-MX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p>
                                  <m:sSupPr>
                                    <m:ctrlP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d>
                                      <m:dPr>
                                        <m:ctrlPr>
                                          <a:rPr lang="es-MX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dPr>
                                      <m:e>
                                        <m:sSub>
                                          <m:sSubPr>
                                            <m:ctrlPr>
                                              <a:rPr lang="es-MX" i="1"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es-MX" i="1">
                                                <a:latin typeface="Cambria Math" panose="02040503050406030204" pitchFamily="18" charset="0"/>
                                              </a:rPr>
                                              <m:t>𝑆</m:t>
                                            </m:r>
                                          </m:e>
                                          <m:sub>
                                            <m:r>
                                              <a:rPr lang="es-MX" i="1">
                                                <a:latin typeface="Cambria Math" panose="02040503050406030204" pitchFamily="18" charset="0"/>
                                              </a:rPr>
                                              <m:t>𝑥𝑦</m:t>
                                            </m:r>
                                          </m:sub>
                                        </m:sSub>
                                      </m:e>
                                    </m:d>
                                  </m:e>
                                  <m:sup>
                                    <m:r>
                                      <a:rPr lang="es-MX" i="0">
                                        <a:latin typeface="Cambria Math" panose="02040503050406030204" pitchFamily="18" charset="0"/>
                                      </a:rPr>
                                      <m:t>2</m:t>
                                    </m:r>
                                  </m:sup>
                                </m:sSup>
                              </m:num>
                              <m:den>
                                <m:sSub>
                                  <m:sSubPr>
                                    <m:ctrlP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  <m:t>𝑆</m:t>
                                    </m:r>
                                  </m:e>
                                  <m:sub>
                                    <m:r>
                                      <a:rPr lang="es-MX" i="1">
                                        <a:latin typeface="Cambria Math" panose="02040503050406030204" pitchFamily="18" charset="0"/>
                                      </a:rPr>
                                      <m:t>𝑥𝑥</m:t>
                                    </m:r>
                                  </m:sub>
                                </m:sSub>
                              </m:den>
                            </m:f>
                          </m:num>
                          <m:den>
                            <m:r>
                              <a:rPr lang="es-MX" i="1">
                                <a:latin typeface="Cambria Math" panose="02040503050406030204" pitchFamily="18" charset="0"/>
                              </a:rPr>
                              <m:t>𝑛</m:t>
                            </m:r>
                            <m:r>
                              <a:rPr lang="es-MX" i="0">
                                <a:latin typeface="Cambria Math" panose="02040503050406030204" pitchFamily="18" charset="0"/>
                              </a:rPr>
                              <m:t>−2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B7A8F33E-CEA5-4E45-9781-D0D1EE3F4761}"/>
                </a:ext>
              </a:extLst>
            </xdr:cNvPr>
            <xdr:cNvSpPr txBox="1"/>
          </xdr:nvSpPr>
          <xdr:spPr>
            <a:xfrm>
              <a:off x="5691316" y="15297904"/>
              <a:ext cx="1227323" cy="6585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𝑆_𝑒=</a:t>
              </a:r>
              <a:r>
                <a:rPr lang="es-MX" i="0">
                  <a:latin typeface="Cambria Math" panose="02040503050406030204" pitchFamily="18" charset="0"/>
                </a:rPr>
                <a:t>√((𝑆_𝑦𝑦−(𝑆_𝑥𝑦 )^2/𝑆_𝑥𝑥 )/(𝑛−2))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200460</xdr:colOff>
      <xdr:row>104</xdr:row>
      <xdr:rowOff>173856</xdr:rowOff>
    </xdr:from>
    <xdr:ext cx="4380686" cy="35003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56DCEB5E-535D-47A5-8379-8D65D935DD86}"/>
                </a:ext>
              </a:extLst>
            </xdr:cNvPr>
            <xdr:cNvSpPr txBox="1"/>
          </xdr:nvSpPr>
          <xdr:spPr>
            <a:xfrm>
              <a:off x="1934010" y="21852756"/>
              <a:ext cx="4380686" cy="35003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𝑡𝑎𝑏𝑙𝑒𝑡𝑎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𝑐𝑒𝑙𝑑𝑎</m:t>
                        </m:r>
                      </m:sub>
                    </m:sSub>
                    <m:d>
                      <m:dPr>
                        <m:begChr m:val="["/>
                        <m:endChr m:val="]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𝑚𝑜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𝑙</m:t>
                                </m:r>
                              </m:e>
                              <m:sub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𝐹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</m:sup>
                                </m:sSup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𝐿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𝑐𝑒𝑙𝑑𝑎</m:t>
                                </m:r>
                              </m:sub>
                            </m:sSub>
                          </m:den>
                        </m:f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𝑚𝑢𝑒𝑠𝑡𝑟𝑎</m:t>
                                </m:r>
                              </m:sub>
                            </m:sSub>
                          </m:num>
                          <m:den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den>
                        </m:f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41.98817 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𝑔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𝑁𝑎𝐹</m:t>
                                </m:r>
                              </m:sub>
                            </m:sSub>
                          </m:num>
                          <m:den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1 </m:t>
                            </m:r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𝑚𝑜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𝑙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𝑁𝑎𝐹</m:t>
                                </m:r>
                              </m:sub>
                            </m:sSub>
                          </m:den>
                        </m:f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d>
                      <m:dPr>
                        <m:ctrlPr>
                          <a:rPr lang="es-E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𝑚𝑢𝑒𝑠𝑡𝑟𝑎</m:t>
                                </m:r>
                              </m:sub>
                            </m:sSub>
                          </m:den>
                        </m:f>
                      </m:e>
                    </m: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56DCEB5E-535D-47A5-8379-8D65D935DD86}"/>
                </a:ext>
              </a:extLst>
            </xdr:cNvPr>
            <xdr:cNvSpPr txBox="1"/>
          </xdr:nvSpPr>
          <xdr:spPr>
            <a:xfrm>
              <a:off x="1934010" y="21852756"/>
              <a:ext cx="4380686" cy="35003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𝐶_𝑡𝑎𝑏𝑙𝑒𝑡𝑎=𝐶_𝑐𝑒𝑙𝑑𝑎 [(𝑚𝑜𝑙_(𝐹^− ))/𝐿_𝑐𝑒𝑙𝑑𝑎 ]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×(</a:t>
              </a:r>
              <a:r>
                <a:rPr lang="es-ES" sz="1100" b="0" i="0">
                  <a:latin typeface="Cambria Math" panose="02040503050406030204" pitchFamily="18" charset="0"/>
                </a:rPr>
                <a:t>𝑉_𝑚𝑢𝑒𝑠𝑡𝑟𝑎/1)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×((</a:t>
              </a:r>
              <a:r>
                <a:rPr lang="es-ES" sz="1100" b="0" i="0">
                  <a:latin typeface="Cambria Math" panose="02040503050406030204" pitchFamily="18" charset="0"/>
                </a:rPr>
                <a:t>41.98817 𝑔_𝑁𝑎𝐹)/(1 𝑚𝑜𝑙_𝑁𝑎𝐹 ))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×(</a:t>
              </a:r>
              <a:r>
                <a:rPr lang="es-ES" sz="1100" b="0" i="0">
                  <a:latin typeface="Cambria Math" panose="02040503050406030204" pitchFamily="18" charset="0"/>
                </a:rPr>
                <a:t>1/𝑚_𝑚𝑢𝑒𝑠𝑡𝑟𝑎 )</a:t>
              </a:r>
              <a:endParaRPr lang="es-MX" sz="1100"/>
            </a:p>
          </xdr:txBody>
        </xdr:sp>
      </mc:Fallback>
    </mc:AlternateContent>
    <xdr:clientData/>
  </xdr:oneCellAnchor>
  <xdr:twoCellAnchor>
    <xdr:from>
      <xdr:col>10</xdr:col>
      <xdr:colOff>20320</xdr:colOff>
      <xdr:row>2</xdr:row>
      <xdr:rowOff>2344</xdr:rowOff>
    </xdr:from>
    <xdr:to>
      <xdr:col>17</xdr:col>
      <xdr:colOff>0</xdr:colOff>
      <xdr:row>18</xdr:row>
      <xdr:rowOff>8467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0F8A6F0E-82E7-4510-AB6E-8EE0FB3ACF77}"/>
            </a:ext>
          </a:extLst>
        </xdr:cNvPr>
        <xdr:cNvSpPr txBox="1"/>
      </xdr:nvSpPr>
      <xdr:spPr>
        <a:xfrm>
          <a:off x="8869045" y="526219"/>
          <a:ext cx="6047105" cy="3416073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000" tIns="0" rIns="90000" bIns="0" rtlCol="0" anchor="ctr" anchorCtr="0">
          <a:noAutofit/>
        </a:bodyPr>
        <a:lstStyle/>
        <a:p>
          <a:r>
            <a:rPr lang="es-MX" sz="1200" b="1">
              <a:solidFill>
                <a:srgbClr val="3F3F76"/>
              </a:solidFill>
            </a:rPr>
            <a:t>D. R.©</a:t>
          </a:r>
          <a:r>
            <a:rPr lang="es-MX" sz="1200" b="1" baseline="0">
              <a:solidFill>
                <a:srgbClr val="3F3F76"/>
              </a:solidFill>
            </a:rPr>
            <a:t> </a:t>
          </a:r>
          <a:r>
            <a:rPr lang="es-MX" sz="1200" b="1">
              <a:solidFill>
                <a:srgbClr val="3F3F76"/>
              </a:solidFill>
            </a:rPr>
            <a:t>UNIVERSIDAD NACIONAL AUTÓNOMA DE MÉXICO</a:t>
          </a:r>
        </a:p>
        <a:p>
          <a:r>
            <a:rPr lang="es-MX" sz="1200">
              <a:solidFill>
                <a:srgbClr val="3F3F76"/>
              </a:solidFill>
            </a:rPr>
            <a:t>Excepto donde se indique lo contrario esta obra está bajo una licencia Creative Commons Atribución No comercial, No derivada, 4.0 Internacional (CC BY NC ND 4.0 INTERNACIONAL).</a:t>
          </a:r>
        </a:p>
        <a:p>
          <a:r>
            <a:rPr lang="es-MX" sz="1200">
              <a:solidFill>
                <a:srgbClr val="3F3F76"/>
              </a:solidFill>
            </a:rPr>
            <a:t> </a:t>
          </a:r>
        </a:p>
        <a:p>
          <a:r>
            <a:rPr lang="es-MX" sz="1200">
              <a:solidFill>
                <a:srgbClr val="3F3F76"/>
              </a:solidFill>
            </a:rPr>
            <a:t>Entidad Editora:</a:t>
          </a:r>
        </a:p>
        <a:p>
          <a:r>
            <a:rPr lang="es-MX" sz="1200">
              <a:solidFill>
                <a:srgbClr val="3F3F76"/>
              </a:solidFill>
            </a:rPr>
            <a:t>Facultad de Estudios Superiores Cuautitlán.</a:t>
          </a:r>
        </a:p>
        <a:p>
          <a:r>
            <a:rPr lang="es-MX" sz="1200">
              <a:solidFill>
                <a:srgbClr val="3F3F76"/>
              </a:solidFill>
            </a:rPr>
            <a:t> </a:t>
          </a:r>
        </a:p>
        <a:p>
          <a:r>
            <a:rPr lang="es-MX" sz="1200">
              <a:solidFill>
                <a:srgbClr val="3F3F76"/>
              </a:solidFill>
            </a:rPr>
            <a:t>Av. Universidad 3000, Universidad Nacional Autónoma de México, C.U., Delegación Coyoacán, C.P. 04510, Ciudad de México.</a:t>
          </a:r>
        </a:p>
        <a:p>
          <a:endParaRPr lang="es-MX" sz="1200">
            <a:solidFill>
              <a:srgbClr val="3F3F76"/>
            </a:solidFill>
          </a:endParaRPr>
        </a:p>
        <a:p>
          <a:endParaRPr lang="es-MX" sz="1200">
            <a:solidFill>
              <a:srgbClr val="3F3F76"/>
            </a:solidFill>
          </a:endParaRPr>
        </a:p>
        <a:p>
          <a:endParaRPr lang="es-MX" sz="1200">
            <a:solidFill>
              <a:srgbClr val="3F3F76"/>
            </a:solidFill>
          </a:endParaRPr>
        </a:p>
        <a:p>
          <a:endParaRPr lang="es-MX" sz="1200">
            <a:solidFill>
              <a:srgbClr val="3F3F76"/>
            </a:solidFill>
          </a:endParaRPr>
        </a:p>
        <a:p>
          <a:r>
            <a:rPr lang="es-MX" sz="1200">
              <a:solidFill>
                <a:srgbClr val="3F3F76"/>
              </a:solidFill>
            </a:rPr>
            <a:t>Forma sugerida de citar:</a:t>
          </a:r>
        </a:p>
        <a:p>
          <a:r>
            <a:rPr lang="es-MX" sz="1200">
              <a:solidFill>
                <a:srgbClr val="3F3F76"/>
              </a:solidFill>
            </a:rPr>
            <a:t>García Mendoza A., Sánchez Moreno</a:t>
          </a:r>
          <a:r>
            <a:rPr lang="es-MX" sz="1200" baseline="0">
              <a:solidFill>
                <a:srgbClr val="3F3F76"/>
              </a:solidFill>
            </a:rPr>
            <a:t> A. J</a:t>
          </a:r>
          <a:r>
            <a:rPr lang="es-MX" sz="1200">
              <a:solidFill>
                <a:srgbClr val="3F3F76"/>
              </a:solidFill>
            </a:rPr>
            <a:t>., Ruvalcaba Juárez J., Valenzuela Bonilla O. (03 de octubre de 2024). Determinación</a:t>
          </a:r>
          <a:r>
            <a:rPr lang="es-MX" sz="1200" baseline="0">
              <a:solidFill>
                <a:srgbClr val="3F3F76"/>
              </a:solidFill>
            </a:rPr>
            <a:t> de la cantidad de fluoruro presente en una muestra de pasta de dientes mediante mediciones potenciométricas. </a:t>
          </a:r>
          <a:r>
            <a:rPr lang="es-MX" sz="1200">
              <a:solidFill>
                <a:srgbClr val="3F3F76"/>
              </a:solidFill>
            </a:rPr>
            <a:t>[Hoja de cálculo de Excel®</a:t>
          </a:r>
          <a:r>
            <a:rPr lang="es-MX" sz="1200" baseline="0">
              <a:solidFill>
                <a:srgbClr val="3F3F76"/>
              </a:solidFill>
            </a:rPr>
            <a:t>]</a:t>
          </a:r>
          <a:r>
            <a:rPr lang="es-MX" sz="1200">
              <a:solidFill>
                <a:srgbClr val="3F3F76"/>
              </a:solidFill>
            </a:rPr>
            <a:t>. Facultad de Estudios Superiores Cuautitlán. UNAM.</a:t>
          </a:r>
        </a:p>
      </xdr:txBody>
    </xdr:sp>
    <xdr:clientData/>
  </xdr:twoCellAnchor>
  <xdr:twoCellAnchor>
    <xdr:from>
      <xdr:col>12</xdr:col>
      <xdr:colOff>340598</xdr:colOff>
      <xdr:row>10</xdr:row>
      <xdr:rowOff>109332</xdr:rowOff>
    </xdr:from>
    <xdr:to>
      <xdr:col>14</xdr:col>
      <xdr:colOff>546520</xdr:colOff>
      <xdr:row>13</xdr:row>
      <xdr:rowOff>136490</xdr:rowOff>
    </xdr:to>
    <xdr:pic>
      <xdr:nvPicPr>
        <xdr:cNvPr id="19" name="Google Shape;69;p14">
          <a:extLst>
            <a:ext uri="{FF2B5EF4-FFF2-40B4-BE49-F238E27FC236}">
              <a16:creationId xmlns:a16="http://schemas.microsoft.com/office/drawing/2014/main" id="{D111D6BE-59B9-47EC-B8D8-664774E12311}"/>
            </a:ext>
          </a:extLst>
        </xdr:cNvPr>
        <xdr:cNvPicPr preferRelativeResize="0"/>
      </xdr:nvPicPr>
      <xdr:blipFill>
        <a:blip xmlns:r="http://schemas.openxmlformats.org/officeDocument/2006/relationships" r:embed="rId6">
          <a:alphaModFix/>
        </a:blip>
        <a:stretch>
          <a:fillRect/>
        </a:stretch>
      </xdr:blipFill>
      <xdr:spPr>
        <a:xfrm>
          <a:off x="11736274" y="2351855"/>
          <a:ext cx="1922138" cy="667878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179523</xdr:colOff>
      <xdr:row>104</xdr:row>
      <xdr:rowOff>184141</xdr:rowOff>
    </xdr:from>
    <xdr:ext cx="1107611" cy="26532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363F4BD9-FC19-4E93-9210-8F96223DF833}"/>
                </a:ext>
              </a:extLst>
            </xdr:cNvPr>
            <xdr:cNvSpPr txBox="1"/>
          </xdr:nvSpPr>
          <xdr:spPr>
            <a:xfrm>
              <a:off x="179523" y="21863041"/>
              <a:ext cx="1107611" cy="2653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𝑐𝑒𝑙𝑑𝑎</m:t>
                        </m:r>
                      </m:sub>
                    </m:sSub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10</m:t>
                        </m:r>
                      </m:e>
                      <m:sup>
                        <m:d>
                          <m:d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∆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𝑏</m:t>
                                </m:r>
                              </m:num>
                              <m:den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𝑚</m:t>
                                </m:r>
                              </m:den>
                            </m:f>
                          </m:e>
                        </m:d>
                      </m:sup>
                    </m:sSup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363F4BD9-FC19-4E93-9210-8F96223DF833}"/>
                </a:ext>
              </a:extLst>
            </xdr:cNvPr>
            <xdr:cNvSpPr txBox="1"/>
          </xdr:nvSpPr>
          <xdr:spPr>
            <a:xfrm>
              <a:off x="179523" y="21863041"/>
              <a:ext cx="1107611" cy="2653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𝐶_𝑐𝑒𝑙𝑑𝑎=10^(((∆𝐸−𝑏)/𝑚) )</a:t>
              </a:r>
              <a:endParaRPr lang="es-MX" sz="1100"/>
            </a:p>
          </xdr:txBody>
        </xdr:sp>
      </mc:Fallback>
    </mc:AlternateContent>
    <xdr:clientData/>
  </xdr:oneCellAnchor>
  <xdr:twoCellAnchor editAs="absolute">
    <xdr:from>
      <xdr:col>8</xdr:col>
      <xdr:colOff>690200</xdr:colOff>
      <xdr:row>96</xdr:row>
      <xdr:rowOff>62869</xdr:rowOff>
    </xdr:from>
    <xdr:to>
      <xdr:col>12</xdr:col>
      <xdr:colOff>842176</xdr:colOff>
      <xdr:row>112</xdr:row>
      <xdr:rowOff>129705</xdr:rowOff>
    </xdr:to>
    <xdr:graphicFrame macro="">
      <xdr:nvGraphicFramePr>
        <xdr:cNvPr id="21" name="Chart 1">
          <a:extLst>
            <a:ext uri="{FF2B5EF4-FFF2-40B4-BE49-F238E27FC236}">
              <a16:creationId xmlns:a16="http://schemas.microsoft.com/office/drawing/2014/main" id="{42A1C6CA-6FB2-4F54-B504-C44035C674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4</xdr:col>
      <xdr:colOff>703898</xdr:colOff>
      <xdr:row>67</xdr:row>
      <xdr:rowOff>192456</xdr:rowOff>
    </xdr:from>
    <xdr:ext cx="2892330" cy="3215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CuadroTexto 23">
              <a:extLst>
                <a:ext uri="{FF2B5EF4-FFF2-40B4-BE49-F238E27FC236}">
                  <a16:creationId xmlns:a16="http://schemas.microsoft.com/office/drawing/2014/main" id="{947A445F-5450-6547-8B4F-619DE7D37A35}"/>
                </a:ext>
              </a:extLst>
            </xdr:cNvPr>
            <xdr:cNvSpPr txBox="1"/>
          </xdr:nvSpPr>
          <xdr:spPr>
            <a:xfrm>
              <a:off x="4158298" y="15661056"/>
              <a:ext cx="2892330" cy="3215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["/>
                        <m:endChr m:val="]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𝐻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b>
                            </m:sSub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𝐶𝑂𝑂</m:t>
                            </m:r>
                          </m:e>
                          <m:sup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</m:sup>
                        </m:sSup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sSup>
                          <m:sSup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sSub>
                              <m:sSub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𝐻</m:t>
                                </m:r>
                              </m:e>
                              <m:sub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b>
                            </m:sSub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𝐶𝑂𝑂</m:t>
                            </m:r>
                          </m:e>
                          <m:sup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</m:sup>
                        </m:sSup>
                      </m:sub>
                    </m:sSub>
                    <m:r>
                      <a:rPr lang="es-ES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</m:t>
                        </m:r>
                      </m:sub>
                    </m:sSub>
                    <m:d>
                      <m:d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1+</m:t>
                            </m:r>
                            <m:sSup>
                              <m:sSupPr>
                                <m:ctrlP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10</m:t>
                                </m:r>
                              </m:e>
                              <m:sup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4.7−</m:t>
                                </m:r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𝑝𝐻</m:t>
                                </m:r>
                              </m:sup>
                            </m:sSup>
                          </m:den>
                        </m:f>
                      </m:e>
                    </m: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4" name="CuadroTexto 23">
              <a:extLst>
                <a:ext uri="{FF2B5EF4-FFF2-40B4-BE49-F238E27FC236}">
                  <a16:creationId xmlns:a16="http://schemas.microsoft.com/office/drawing/2014/main" id="{947A445F-5450-6547-8B4F-619DE7D37A35}"/>
                </a:ext>
              </a:extLst>
            </xdr:cNvPr>
            <xdr:cNvSpPr txBox="1"/>
          </xdr:nvSpPr>
          <xdr:spPr>
            <a:xfrm>
              <a:off x="4158298" y="15661056"/>
              <a:ext cx="2892330" cy="3215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[〖𝐶𝐻_3 𝐶𝑂𝑂〗^− ]=</a:t>
              </a:r>
              <a:r>
                <a:rPr lang="es-ES" b="0" i="0">
                  <a:latin typeface="Cambria Math" panose="02040503050406030204" pitchFamily="18" charset="0"/>
                </a:rPr>
                <a:t>𝐶_1</a:t>
              </a:r>
              <a:r>
                <a:rPr lang="es-ES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𝜑_(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〖</a:t>
              </a:r>
              <a:r>
                <a:rPr lang="es-ES" sz="1100" b="0" i="0">
                  <a:latin typeface="Cambria Math" panose="02040503050406030204" pitchFamily="18" charset="0"/>
                </a:rPr>
                <a:t>𝐶𝐻_3 𝐶𝑂𝑂〗^−</a:t>
              </a:r>
              <a:r>
                <a:rPr lang="es-E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)</a:t>
              </a:r>
              <a:r>
                <a:rPr lang="es-ES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=𝐶_0 (1/(1+10^(4.7−𝑝𝐻) ))</a:t>
              </a:r>
              <a:endParaRPr lang="es-MX" sz="1100"/>
            </a:p>
          </xdr:txBody>
        </xdr:sp>
      </mc:Fallback>
    </mc:AlternateContent>
    <xdr:clientData/>
  </xdr:oneCellAnchor>
  <xdr:twoCellAnchor>
    <xdr:from>
      <xdr:col>4</xdr:col>
      <xdr:colOff>692151</xdr:colOff>
      <xdr:row>67</xdr:row>
      <xdr:rowOff>5189</xdr:rowOff>
    </xdr:from>
    <xdr:to>
      <xdr:col>6</xdr:col>
      <xdr:colOff>1667151</xdr:colOff>
      <xdr:row>67</xdr:row>
      <xdr:rowOff>188789</xdr:rowOff>
    </xdr:to>
    <xdr:sp macro="" textlink="">
      <xdr:nvSpPr>
        <xdr:cNvPr id="25" name="Cerrar llave 24">
          <a:extLst>
            <a:ext uri="{FF2B5EF4-FFF2-40B4-BE49-F238E27FC236}">
              <a16:creationId xmlns:a16="http://schemas.microsoft.com/office/drawing/2014/main" id="{32151437-D8A6-6C40-A7DD-A754DC98BA44}"/>
            </a:ext>
          </a:extLst>
        </xdr:cNvPr>
        <xdr:cNvSpPr/>
      </xdr:nvSpPr>
      <xdr:spPr>
        <a:xfrm rot="16200000">
          <a:off x="5494751" y="14100189"/>
          <a:ext cx="183600" cy="2880000"/>
        </a:xfrm>
        <a:prstGeom prst="rightBrace">
          <a:avLst>
            <a:gd name="adj1" fmla="val 8333"/>
            <a:gd name="adj2" fmla="val 22457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7</xdr:col>
      <xdr:colOff>551916</xdr:colOff>
      <xdr:row>67</xdr:row>
      <xdr:rowOff>179600</xdr:rowOff>
    </xdr:from>
    <xdr:ext cx="4600042" cy="32739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CuadroTexto 25">
              <a:extLst>
                <a:ext uri="{FF2B5EF4-FFF2-40B4-BE49-F238E27FC236}">
                  <a16:creationId xmlns:a16="http://schemas.microsoft.com/office/drawing/2014/main" id="{9740DCD2-A106-914A-BC63-41D8955CF153}"/>
                </a:ext>
              </a:extLst>
            </xdr:cNvPr>
            <xdr:cNvSpPr txBox="1"/>
          </xdr:nvSpPr>
          <xdr:spPr>
            <a:xfrm>
              <a:off x="7689316" y="15648200"/>
              <a:ext cx="4600042" cy="3273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S" sz="1100" b="0" i="1">
                        <a:latin typeface="Cambria Math" panose="02040503050406030204" pitchFamily="18" charset="0"/>
                      </a:rPr>
                      <m:t>∆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𝐸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𝐾</m:t>
                    </m:r>
                    <m:r>
                      <a:rPr lang="es-ES" sz="1100" b="0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𝑅𝑇</m:t>
                        </m:r>
                        <m:func>
                          <m:func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funcPr>
                          <m:fName>
                            <m:r>
                              <m:rPr>
                                <m:sty m:val="p"/>
                              </m:rPr>
                              <a:rPr lang="es-ES" sz="1100" b="0" i="0">
                                <a:latin typeface="Cambria Math" panose="02040503050406030204" pitchFamily="18" charset="0"/>
                              </a:rPr>
                              <m:t>ln</m:t>
                            </m:r>
                          </m:fName>
                          <m:e>
                            <m:d>
                              <m:d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10</m:t>
                                </m:r>
                              </m:e>
                            </m:d>
                          </m:e>
                        </m:func>
                      </m:num>
                      <m:den>
                        <m:r>
                          <a:rPr lang="es-ES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den>
                    </m:f>
                    <m:func>
                      <m:funcPr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es-ES" sz="1100" b="0" i="0">
                            <a:latin typeface="Cambria Math" panose="02040503050406030204" pitchFamily="18" charset="0"/>
                          </a:rPr>
                          <m:t>log</m:t>
                        </m:r>
                      </m:fName>
                      <m:e>
                        <m:d>
                          <m:d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d>
                              <m:dPr>
                                <m:begChr m:val="["/>
                                <m:endChr m:val="]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𝐹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</m:sup>
                                </m:sSup>
                              </m:e>
                            </m:d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d>
                              <m:d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Sup>
                                  <m:sSub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𝑘</m:t>
                                    </m:r>
                                  </m:e>
                                  <m:sub>
                                    <m:sSup>
                                      <m:sSupPr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𝐹</m:t>
                                        </m:r>
                                      </m:e>
                                      <m:sup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−</m:t>
                                        </m:r>
                                      </m:sup>
                                    </m:s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,</m:t>
                                    </m:r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𝐶</m:t>
                                    </m:r>
                                    <m:sSup>
                                      <m:sSupPr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𝑙</m:t>
                                        </m:r>
                                      </m:e>
                                      <m:sup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−</m:t>
                                        </m:r>
                                      </m:sup>
                                    </m:sSup>
                                  </m:sub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𝑝𝑜𝑡</m:t>
                                    </m:r>
                                  </m:sup>
                                </m:sSubSup>
                              </m:e>
                            </m:d>
                            <m:d>
                              <m:dPr>
                                <m:begChr m:val="["/>
                                <m:endChr m:val="]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  <m:t>𝐶</m:t>
                                </m:r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𝑙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</m:sup>
                                </m:sSup>
                              </m:e>
                            </m:d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d>
                              <m:dPr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Sup>
                                  <m:sSub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𝑘</m:t>
                                    </m:r>
                                  </m:e>
                                  <m:sub>
                                    <m:sSup>
                                      <m:sSupPr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𝐹</m:t>
                                        </m:r>
                                      </m:e>
                                      <m:sup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−</m:t>
                                        </m:r>
                                      </m:sup>
                                    </m:s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,</m:t>
                                    </m:r>
                                    <m:sSup>
                                      <m:sSupPr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pPr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𝐶</m:t>
                                        </m:r>
                                        <m:sSub>
                                          <m:sSubPr>
                                            <m:ctrlPr>
                                              <a:rPr lang="es-ES" sz="1100" b="0" i="1"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es-ES" sz="1100" b="0" i="1">
                                                <a:latin typeface="Cambria Math" panose="02040503050406030204" pitchFamily="18" charset="0"/>
                                              </a:rPr>
                                              <m:t>𝐻</m:t>
                                            </m:r>
                                          </m:e>
                                          <m:sub>
                                            <m:r>
                                              <a:rPr lang="es-ES" sz="1100" b="0" i="1">
                                                <a:latin typeface="Cambria Math" panose="02040503050406030204" pitchFamily="18" charset="0"/>
                                              </a:rPr>
                                              <m:t>3</m:t>
                                            </m:r>
                                          </m:sub>
                                        </m:sSub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𝐶𝑂𝑂</m:t>
                                        </m:r>
                                      </m:e>
                                      <m:sup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−</m:t>
                                        </m:r>
                                      </m:sup>
                                    </m:sSup>
                                  </m:sub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𝑝𝑜𝑡</m:t>
                                    </m:r>
                                  </m:sup>
                                </m:sSubSup>
                              </m:e>
                            </m:d>
                            <m:d>
                              <m:dPr>
                                <m:begChr m:val="["/>
                                <m:endChr m:val="]"/>
                                <m:ctrlPr>
                                  <a:rPr lang="es-E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p>
                                  <m:sSupPr>
                                    <m:ctrlP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𝐶</m:t>
                                    </m:r>
                                    <m:sSub>
                                      <m:sSubPr>
                                        <m:ctrlP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𝐻</m:t>
                                        </m:r>
                                      </m:e>
                                      <m:sub>
                                        <m:r>
                                          <a:rPr lang="es-ES" sz="1100" b="0" i="1">
                                            <a:latin typeface="Cambria Math" panose="02040503050406030204" pitchFamily="18" charset="0"/>
                                          </a:rPr>
                                          <m:t>3</m:t>
                                        </m:r>
                                      </m:sub>
                                    </m:sSub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𝐶𝑂𝑂</m:t>
                                    </m:r>
                                  </m:e>
                                  <m:sup>
                                    <m:r>
                                      <a:rPr lang="es-ES" sz="11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</m:sup>
                                </m:sSup>
                              </m:e>
                            </m:d>
                          </m:e>
                        </m:d>
                      </m:e>
                    </m:fun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6" name="CuadroTexto 25">
              <a:extLst>
                <a:ext uri="{FF2B5EF4-FFF2-40B4-BE49-F238E27FC236}">
                  <a16:creationId xmlns:a16="http://schemas.microsoft.com/office/drawing/2014/main" id="{9740DCD2-A106-914A-BC63-41D8955CF153}"/>
                </a:ext>
              </a:extLst>
            </xdr:cNvPr>
            <xdr:cNvSpPr txBox="1"/>
          </xdr:nvSpPr>
          <xdr:spPr>
            <a:xfrm>
              <a:off x="7689316" y="15648200"/>
              <a:ext cx="4600042" cy="3273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∆𝐸=𝐾−(𝑅𝑇 ln⁡(10))/𝐹  log⁡([𝐹^− ]+(𝑘_(𝐹^−,𝐶𝑙^−)^𝑝𝑜𝑡 )[𝐶𝑙^− ]+(𝑘_(𝐹^−,〖𝐶𝐻_3 𝐶𝑂𝑂〗^−)^𝑝𝑜𝑡 )[〖𝐶𝐻_3 𝐶𝑂𝑂〗^− ])</a:t>
              </a:r>
              <a:endParaRPr lang="es-MX" sz="1100"/>
            </a:p>
          </xdr:txBody>
        </xdr:sp>
      </mc:Fallback>
    </mc:AlternateContent>
    <xdr:clientData/>
  </xdr:oneCellAnchor>
  <xdr:twoCellAnchor>
    <xdr:from>
      <xdr:col>7</xdr:col>
      <xdr:colOff>599870</xdr:colOff>
      <xdr:row>67</xdr:row>
      <xdr:rowOff>0</xdr:rowOff>
    </xdr:from>
    <xdr:to>
      <xdr:col>13</xdr:col>
      <xdr:colOff>98270</xdr:colOff>
      <xdr:row>67</xdr:row>
      <xdr:rowOff>183600</xdr:rowOff>
    </xdr:to>
    <xdr:sp macro="" textlink="">
      <xdr:nvSpPr>
        <xdr:cNvPr id="27" name="Cerrar llave 26">
          <a:extLst>
            <a:ext uri="{FF2B5EF4-FFF2-40B4-BE49-F238E27FC236}">
              <a16:creationId xmlns:a16="http://schemas.microsoft.com/office/drawing/2014/main" id="{58909ED6-195C-674B-AD4A-A2069F544862}"/>
            </a:ext>
          </a:extLst>
        </xdr:cNvPr>
        <xdr:cNvSpPr/>
      </xdr:nvSpPr>
      <xdr:spPr>
        <a:xfrm rot="16200000">
          <a:off x="9985470" y="13220400"/>
          <a:ext cx="183600" cy="4680000"/>
        </a:xfrm>
        <a:prstGeom prst="rightBrac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1</xdr:col>
      <xdr:colOff>458365</xdr:colOff>
      <xdr:row>67</xdr:row>
      <xdr:rowOff>183666</xdr:rowOff>
    </xdr:from>
    <xdr:ext cx="2123017" cy="3215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CuadroTexto 27">
              <a:extLst>
                <a:ext uri="{FF2B5EF4-FFF2-40B4-BE49-F238E27FC236}">
                  <a16:creationId xmlns:a16="http://schemas.microsoft.com/office/drawing/2014/main" id="{7129E8DC-C998-D741-A881-9C5AECFFACBA}"/>
                </a:ext>
              </a:extLst>
            </xdr:cNvPr>
            <xdr:cNvSpPr txBox="1"/>
          </xdr:nvSpPr>
          <xdr:spPr>
            <a:xfrm>
              <a:off x="1321965" y="15652266"/>
              <a:ext cx="2123017" cy="3215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["/>
                        <m:endChr m:val="]"/>
                        <m:ctrlPr>
                          <a:rPr lang="es-E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es-E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p>
                            <m:r>
                              <a:rPr lang="es-E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</m:sup>
                        </m:sSup>
                      </m:e>
                    </m:d>
                    <m:r>
                      <a:rPr lang="es-E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𝜑</m:t>
                        </m:r>
                      </m:e>
                      <m:sub>
                        <m:sSup>
                          <m:sSupPr>
                            <m:ctrlP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𝐹</m:t>
                            </m:r>
                          </m:e>
                          <m:sup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</m:t>
                            </m:r>
                          </m:sup>
                        </m:sSup>
                      </m:sub>
                    </m:sSub>
                    <m:r>
                      <a:rPr lang="es-ES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0</m:t>
                        </m:r>
                      </m:sub>
                    </m:sSub>
                    <m:d>
                      <m:dPr>
                        <m:ctrlPr>
                          <a:rPr lang="es-ES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ES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1+</m:t>
                            </m:r>
                            <m:sSup>
                              <m:sSupPr>
                                <m:ctrlP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10</m:t>
                                </m:r>
                              </m:e>
                              <m:sup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3.2−</m:t>
                                </m:r>
                                <m:r>
                                  <a:rPr lang="es-ES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𝑝𝐻</m:t>
                                </m:r>
                              </m:sup>
                            </m:sSup>
                          </m:den>
                        </m:f>
                      </m:e>
                    </m:d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8" name="CuadroTexto 27">
              <a:extLst>
                <a:ext uri="{FF2B5EF4-FFF2-40B4-BE49-F238E27FC236}">
                  <a16:creationId xmlns:a16="http://schemas.microsoft.com/office/drawing/2014/main" id="{7129E8DC-C998-D741-A881-9C5AECFFACBA}"/>
                </a:ext>
              </a:extLst>
            </xdr:cNvPr>
            <xdr:cNvSpPr txBox="1"/>
          </xdr:nvSpPr>
          <xdr:spPr>
            <a:xfrm>
              <a:off x="1321965" y="15652266"/>
              <a:ext cx="2123017" cy="3215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latin typeface="Cambria Math" panose="02040503050406030204" pitchFamily="18" charset="0"/>
                </a:rPr>
                <a:t>[𝐹^− ]=</a:t>
              </a:r>
              <a:r>
                <a:rPr lang="es-ES" b="0" i="0">
                  <a:latin typeface="Cambria Math" panose="02040503050406030204" pitchFamily="18" charset="0"/>
                </a:rPr>
                <a:t>𝐶_0</a:t>
              </a:r>
              <a:r>
                <a:rPr lang="es-ES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𝜑_(𝐹^− )=𝐶_0 (1/(1+10^(3.2−𝑝𝐻) ))</a:t>
              </a:r>
              <a:endParaRPr lang="es-MX" sz="1100"/>
            </a:p>
          </xdr:txBody>
        </xdr:sp>
      </mc:Fallback>
    </mc:AlternateContent>
    <xdr:clientData/>
  </xdr:oneCellAnchor>
  <xdr:twoCellAnchor>
    <xdr:from>
      <xdr:col>1</xdr:col>
      <xdr:colOff>440267</xdr:colOff>
      <xdr:row>67</xdr:row>
      <xdr:rowOff>0</xdr:rowOff>
    </xdr:from>
    <xdr:to>
      <xdr:col>3</xdr:col>
      <xdr:colOff>858362</xdr:colOff>
      <xdr:row>67</xdr:row>
      <xdr:rowOff>180000</xdr:rowOff>
    </xdr:to>
    <xdr:sp macro="" textlink="">
      <xdr:nvSpPr>
        <xdr:cNvPr id="29" name="Cerrar llave 28">
          <a:extLst>
            <a:ext uri="{FF2B5EF4-FFF2-40B4-BE49-F238E27FC236}">
              <a16:creationId xmlns:a16="http://schemas.microsoft.com/office/drawing/2014/main" id="{3D85104F-4B98-7149-8162-431C7A217DEC}"/>
            </a:ext>
          </a:extLst>
        </xdr:cNvPr>
        <xdr:cNvSpPr/>
      </xdr:nvSpPr>
      <xdr:spPr>
        <a:xfrm rot="16200000">
          <a:off x="2286515" y="14460552"/>
          <a:ext cx="180000" cy="2145295"/>
        </a:xfrm>
        <a:prstGeom prst="rightBrace">
          <a:avLst>
            <a:gd name="adj1" fmla="val 8333"/>
            <a:gd name="adj2" fmla="val 78268"/>
          </a:avLst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E410E-BF57-FA44-B793-6E1FCEF513AA}" name="Tabla_Exp_1130" displayName="Tabla_Exp_1130" ref="A43:P51" totalsRowShown="0" headerRowDxfId="56" dataDxfId="55" headerRowCellStyle="60% - Énfasis1">
  <autoFilter ref="A43:P51" xr:uid="{00000000-0009-0000-0100-00004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sortState xmlns:xlrd2="http://schemas.microsoft.com/office/spreadsheetml/2017/richdata2" ref="A44:N51">
    <sortCondition ref="A43:A51"/>
  </sortState>
  <tableColumns count="16">
    <tableColumn id="2" xr3:uid="{105C6DA8-FEAD-0643-9FEA-7555ACC65630}" name="Disolución estándar" dataDxfId="54" dataCellStyle="Entrada"/>
    <tableColumn id="4" xr3:uid="{0C5F15E9-A79B-C44D-8B53-92A64122D3D0}" name="Cstd en la celda [mol/L]" dataDxfId="53"/>
    <tableColumn id="14" xr3:uid="{41B1CFDA-24BF-844A-A0E5-8BC83650B89A}" name="pH" dataDxfId="52" dataCellStyle="Entrada"/>
    <tableColumn id="9" xr3:uid="{CC124123-74D4-944B-BC93-6181331D1937}" name="[F-]" dataDxfId="51"/>
    <tableColumn id="13" xr3:uid="{8F9553AC-67B1-3B44-BC20-0521044777F7}" name="log [F-]" dataDxfId="50"/>
    <tableColumn id="1" xr3:uid="{1EFB6413-867E-6544-A6DD-0304BFA8CD89}" name="∆E vs. ER Medida 1 [mV]" dataDxfId="49" dataCellStyle="Entrada"/>
    <tableColumn id="10" xr3:uid="{58D38562-B833-8945-A866-09ADF6A6B588}" name="∆E vs. ER Medida 2 [mV]" dataDxfId="48" dataCellStyle="Entrada"/>
    <tableColumn id="11" xr3:uid="{E03365E1-ADBC-9848-982D-AF97FCB0259A}" name="∆E vs. ER Medida 3 [mV]" dataDxfId="47" dataCellStyle="Entrada"/>
    <tableColumn id="8" xr3:uid="{1D5752B8-16E9-5F46-AC0D-FFC14083E836}" name="∆E vs. ER promedio [V]" dataDxfId="46"/>
    <tableColumn id="12" xr3:uid="{B2AB5CAC-9364-784F-BC9D-C4FE832E3992}" name="xx" dataDxfId="45" dataCellStyle="Normal 2">
      <calculatedColumnFormula>Tabla_Exp_1130[[#This Row],[log '[F-']]]*Tabla_Exp_1130[[#This Row],[log '[F-']]]</calculatedColumnFormula>
    </tableColumn>
    <tableColumn id="7" xr3:uid="{1065E7F4-A5BB-AD4B-AE93-FA966E9CC5E1}" name="yy" dataDxfId="44" dataCellStyle="Normal 2">
      <calculatedColumnFormula>Tabla_Exp_1130[[#This Row],[∆E vs. ER promedio '[V']]]*Tabla_Exp_1130[[#This Row],[∆E vs. ER promedio '[V']]]</calculatedColumnFormula>
    </tableColumn>
    <tableColumn id="5" xr3:uid="{FA5536A4-1D2E-284C-8596-B35F8DA3AF21}" name="xy" dataDxfId="43" dataCellStyle="Normal 2">
      <calculatedColumnFormula>Tabla_Exp_1130[[#This Row],[∆E vs. ER promedio '[V']]]*Tabla_Exp_1130[[#This Row],[log '[F-']]]</calculatedColumnFormula>
    </tableColumn>
    <tableColumn id="3" xr3:uid="{AA39F66E-5B70-5548-A8AB-56423C5284D0}" name="Lower limit" dataDxfId="42" dataCellStyle="Normal 2">
      <calculatedColumnFormula>($B$75*Tabla_Exp_1130[[#This Row],[log '[F-']]]+$B$76)+$B$80*$B$68*SQRT((1/$B$64)+((Tabla_Exp_1130[[#This Row],[log '[F-']]]-$E$56)^2/$B$65))</calculatedColumnFormula>
    </tableColumn>
    <tableColumn id="6" xr3:uid="{A838FD84-9509-8048-8F91-BE033F77F762}" name="Upper limit" dataDxfId="41" dataCellStyle="Normal 2">
      <calculatedColumnFormula>($B$75*Tabla_Exp_1130[[#This Row],[log '[F-']]]+$B$76)-$B$80*$B$68*SQRT((1/$B$64)+((Tabla_Exp_1130[[#This Row],[log '[F-']]]-$E$56)^2/$B$65))</calculatedColumnFormula>
    </tableColumn>
    <tableColumn id="16" xr3:uid="{364BB76C-FE56-1C4B-96BE-C64C2B6396EF}" name="(∆E -y)/Se" dataDxfId="40">
      <calculatedColumnFormula>IF(Tabla_Exp_1130[[#This Row],[Disolución estándar]]="",NA(),(Tabla_Exp_1130[[#This Row],[∆E vs. ER promedio '[V']]]-(Tabla_Exp_1130[[#This Row],[log '[F-']]]*$B$75+$B$76))/$B$68)</calculatedColumnFormula>
    </tableColumn>
    <tableColumn id="15" xr3:uid="{AC592C7C-47FB-3743-976C-92A545718D6F}" name="Desv. Est.[V]" dataDxfId="39">
      <calculatedColumnFormula>IF(Tabla_Exp_1130[[#This Row],[Disolución estándar]]="",NA(),_xlfn.STDEV.S(Tabla_Exp_1130[[#This Row],[∆E vs. ER Medida 1 '[mV']]:[∆E vs. ER Medida 3 '[mV']]])/1000)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7D06D15-C532-4845-8ED3-B7945D3E0FEE}" name="Tabla_Exp_113034" displayName="Tabla_Exp_113034" ref="A55:Q63" totalsRowShown="0" headerRowDxfId="38" dataDxfId="37" headerRowCellStyle="60% - Énfasis1">
  <autoFilter ref="A55:Q63" xr:uid="{00000000-0009-0000-0100-00004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sortState xmlns:xlrd2="http://schemas.microsoft.com/office/spreadsheetml/2017/richdata2" ref="A56:O63">
    <sortCondition ref="A55:A63"/>
  </sortState>
  <tableColumns count="17">
    <tableColumn id="2" xr3:uid="{F672D727-1740-41C5-8FC3-8F1E4B9BF676}" name="Disolución estándar" dataDxfId="36" dataCellStyle="Entrada"/>
    <tableColumn id="4" xr3:uid="{F4FB093B-FFC9-4E73-B9B1-26F47F04E5DD}" name="Cstd en la celda [mol/L]" dataDxfId="35">
      <calculatedColumnFormula>Tabla_Exp_113034[[#This Row],['[F-']]]*$B$36/Tabla_Exp_113034[[#This Row],[log ( '[F-']+Kpot'[Cl-'] )]]</calculatedColumnFormula>
    </tableColumn>
    <tableColumn id="14" xr3:uid="{6158D2B1-B097-4382-9833-0E5472A31DBD}" name="pH" dataDxfId="34" dataCellStyle="Entrada"/>
    <tableColumn id="9" xr3:uid="{01846466-D704-4D09-863D-4EC56B323DE4}" name="[F-]" dataDxfId="33">
      <calculatedColumnFormula>Tabla_Exp_113034[[#This Row],[Cstd en la celda '[mol/L']]]*(1/(1+10^($B$18-Tabla_Exp_113034[[#This Row],[pH]])))</calculatedColumnFormula>
    </tableColumn>
    <tableColumn id="19" xr3:uid="{AA321148-6D60-40E3-B556-D504283EF9E5}" name="[Cl-]" dataDxfId="32"/>
    <tableColumn id="13" xr3:uid="{574C4164-ACDD-4701-8C0C-B517747285AF}" name="log ( [F-]+Kpot[Cl-] )" dataDxfId="31"/>
    <tableColumn id="1" xr3:uid="{D9ECAE43-DA21-4757-8B2F-98B35F5ED8A9}" name="∆E vs. ER Medida 1 [mV]" dataDxfId="30" dataCellStyle="Entrada"/>
    <tableColumn id="10" xr3:uid="{E31C350F-E59B-4215-81C5-969BA0D6E5BF}" name="∆E vs. ER Medida 2 [mV]" dataDxfId="29" dataCellStyle="Entrada"/>
    <tableColumn id="11" xr3:uid="{4FE9405B-1263-4607-9E60-7C4D32327901}" name="∆E vs. ER Medida 3 [mV]" dataDxfId="28" dataCellStyle="Entrada"/>
    <tableColumn id="8" xr3:uid="{5D6C0AAE-8603-4270-B836-9EFE8EAF9945}" name="∆E vs. ER promedio [V]" dataDxfId="27">
      <calculatedColumnFormula>IF(Tabla_Exp_113034[[#This Row],[Disolución estándar]]="",NA(),AVERAGE(Tabla_Exp_113034[[#This Row],[∆E vs. ER Medida 1 '[mV']]:[∆E vs. ER Medida 3 '[mV']]])/1000)</calculatedColumnFormula>
    </tableColumn>
    <tableColumn id="12" xr3:uid="{C69BD539-30A2-46C7-8A64-F4C43E730A6C}" name="xx" dataDxfId="26" dataCellStyle="Normal 2">
      <calculatedColumnFormula>Tabla_Exp_113034[[#This Row],[log ( '[F-']+Kpot'[Cl-'] )]]*Tabla_Exp_113034[[#This Row],[log ( '[F-']+Kpot'[Cl-'] )]]</calculatedColumnFormula>
    </tableColumn>
    <tableColumn id="7" xr3:uid="{09E3ADAC-C267-4252-BE6E-C284745A6443}" name="yy" dataDxfId="25" dataCellStyle="Normal 2">
      <calculatedColumnFormula>Tabla_Exp_113034[[#This Row],[∆E vs. ER promedio '[V']]]*Tabla_Exp_113034[[#This Row],[∆E vs. ER promedio '[V']]]</calculatedColumnFormula>
    </tableColumn>
    <tableColumn id="5" xr3:uid="{1F711DE2-E483-4CEB-9E6B-75487EA606C9}" name="xy" dataDxfId="24" dataCellStyle="Normal 2">
      <calculatedColumnFormula>Tabla_Exp_113034[[#This Row],[∆E vs. ER promedio '[V']]]*Tabla_Exp_113034[[#This Row],[log ( '[F-']+Kpot'[Cl-'] )]]</calculatedColumnFormula>
    </tableColumn>
    <tableColumn id="3" xr3:uid="{70E7D6BF-2E40-4B89-943E-660F6811E79B}" name="Lower limit" dataDxfId="23" dataCellStyle="Normal 2">
      <calculatedColumnFormula>($B$87*Tabla_Exp_113034[[#This Row],[log ( '[F-']+Kpot'[Cl-'] )]]+$B$88)+$B$92*$B$80*SQRT((1/$B$76)+((Tabla_Exp_113034[[#This Row],[log ( '[F-']+Kpot'[Cl-'] )]]-$F$68)^2/$B$77))</calculatedColumnFormula>
    </tableColumn>
    <tableColumn id="6" xr3:uid="{D2E80742-FEE6-4147-8E9A-886C3C214A77}" name="Upper limit" dataDxfId="22" dataCellStyle="Normal 2">
      <calculatedColumnFormula>($B$87*Tabla_Exp_113034[[#This Row],[log ( '[F-']+Kpot'[Cl-'] )]]+$B$88)-$B$92*$B$80*SQRT((1/$B$76)+((Tabla_Exp_113034[[#This Row],[log ( '[F-']+Kpot'[Cl-'] )]]-$F$68)^2/$B$77))</calculatedColumnFormula>
    </tableColumn>
    <tableColumn id="16" xr3:uid="{8BDA7F7E-FD31-42FD-8BD5-243CCF4E1505}" name="(∆E -y)/Se" dataDxfId="21">
      <calculatedColumnFormula>IF(Tabla_Exp_113034[[#This Row],[Disolución estándar]]="",NA(),(Tabla_Exp_113034[[#This Row],[∆E vs. ER promedio '[V']]]-(Tabla_Exp_113034[[#This Row],[log ( '[F-']+Kpot'[Cl-'] )]]*$B$87+$B$88))/$B$80)</calculatedColumnFormula>
    </tableColumn>
    <tableColumn id="15" xr3:uid="{4F4C9915-9BCD-44D4-98EB-573D50B13D75}" name="Desv. Est.[V]" dataDxfId="20">
      <calculatedColumnFormula>IF(Tabla_Exp_113034[[#This Row],[Disolución estándar]]="",NA(),_xlfn.STDEV.S(Tabla_Exp_113034[[#This Row],[∆E vs. ER Medida 1 '[mV']]:[∆E vs. ER Medida 3 '[mV']]])/1000)</calculatedColumnFormula>
    </tableColumn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002B246-3F10-43B2-A4C6-0D802E308F76}" name="Tabla_Exp_1130345" displayName="Tabla_Exp_1130345" ref="A59:R67" totalsRowShown="0" headerRowDxfId="19" dataDxfId="18" headerRowCellStyle="60% - Énfasis1">
  <autoFilter ref="A59:R67" xr:uid="{00000000-0009-0000-0100-00004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sortState xmlns:xlrd2="http://schemas.microsoft.com/office/spreadsheetml/2017/richdata2" ref="A60:P67">
    <sortCondition ref="A59:A67"/>
  </sortState>
  <tableColumns count="18">
    <tableColumn id="2" xr3:uid="{951B3423-04AD-4941-8026-F6939E9971A8}" name="Disolución estándar" dataDxfId="17" dataCellStyle="Entrada"/>
    <tableColumn id="4" xr3:uid="{E5493DAE-F337-4D27-BFEC-F4A8AFF0E0E2}" name="Cstd en la celda [mol/L]" dataDxfId="16">
      <calculatedColumnFormula>Tabla_Exp_1130345[[#This Row],['[F-']]]*$B$38/Tabla_Exp_1130345[[#This Row],[log ( '[F-']+Kpot'[Cl-']+Kpot'[CH3COO-'] )]]</calculatedColumnFormula>
    </tableColumn>
    <tableColumn id="14" xr3:uid="{C52E4F46-D755-4261-AC6E-2DA41CB92650}" name="pH" dataDxfId="15" dataCellStyle="Entrada"/>
    <tableColumn id="9" xr3:uid="{C3DBF768-192B-47D7-A4A8-139F31DA7088}" name="[F-]" dataDxfId="14">
      <calculatedColumnFormula>Tabla_Exp_1130345[[#This Row],[Cstd en la celda '[mol/L']]]*(1/(1+10^($B$18-Tabla_Exp_1130345[[#This Row],[pH]])))</calculatedColumnFormula>
    </tableColumn>
    <tableColumn id="19" xr3:uid="{21F3AC86-8BE8-4DCB-AD35-6EF00EC986FF}" name="[Cl-]" dataDxfId="13">
      <calculatedColumnFormula>$B$50*25/50</calculatedColumnFormula>
    </tableColumn>
    <tableColumn id="17" xr3:uid="{08ED0076-DF2C-4B43-A842-F1FEDE0FFA9E}" name="[CH3COO-]" dataDxfId="12"/>
    <tableColumn id="13" xr3:uid="{C7B7AB28-3466-4C99-80CB-B8A4736815CA}" name="log ( [F-]+Kpot[Cl-]+Kpot[CH3COO-] )" dataDxfId="11"/>
    <tableColumn id="1" xr3:uid="{68D9D708-AA89-474A-8474-D0D2AC1A67F7}" name="∆E vs. ER Medida 1 [mV]" dataDxfId="10" dataCellStyle="Entrada"/>
    <tableColumn id="10" xr3:uid="{DAB76D90-6611-4873-A98E-91AD4B929ACA}" name="∆E vs. ER Medida 2 [mV]" dataDxfId="9" dataCellStyle="Entrada"/>
    <tableColumn id="11" xr3:uid="{7A14E4C1-F64F-4B6E-BCD4-0900148793E7}" name="∆E vs. ER Medida 3 [mV]" dataDxfId="8" dataCellStyle="Entrada"/>
    <tableColumn id="8" xr3:uid="{796D4B03-768E-4947-808E-A911829F5A64}" name="∆E vs. ER promedio [V]" dataDxfId="7">
      <calculatedColumnFormula>IF(Tabla_Exp_1130345[[#This Row],[Disolución estándar]]="",NA(),AVERAGE(Tabla_Exp_1130345[[#This Row],[∆E vs. ER Medida 1 '[mV']]:[∆E vs. ER Medida 3 '[mV']]])/1000)</calculatedColumnFormula>
    </tableColumn>
    <tableColumn id="12" xr3:uid="{C1ACC4B2-EB40-49FD-AC14-D6CB1ED01D26}" name="xx" dataDxfId="6" dataCellStyle="Normal 2">
      <calculatedColumnFormula>Tabla_Exp_1130345[[#This Row],[log ( '[F-']+Kpot'[Cl-']+Kpot'[CH3COO-'] )]]*Tabla_Exp_1130345[[#This Row],[log ( '[F-']+Kpot'[Cl-']+Kpot'[CH3COO-'] )]]</calculatedColumnFormula>
    </tableColumn>
    <tableColumn id="7" xr3:uid="{E10B7E2E-2FFE-4A34-9161-83BBCE0138C6}" name="yy" dataDxfId="5" dataCellStyle="Normal 2">
      <calculatedColumnFormula>Tabla_Exp_1130345[[#This Row],[∆E vs. ER promedio '[V']]]*Tabla_Exp_1130345[[#This Row],[∆E vs. ER promedio '[V']]]</calculatedColumnFormula>
    </tableColumn>
    <tableColumn id="5" xr3:uid="{958CB265-99BF-46EE-8B43-4E91EAF18789}" name="xy" dataDxfId="4" dataCellStyle="Normal 2">
      <calculatedColumnFormula>Tabla_Exp_1130345[[#This Row],[∆E vs. ER promedio '[V']]]*Tabla_Exp_1130345[[#This Row],[log ( '[F-']+Kpot'[Cl-']+Kpot'[CH3COO-'] )]]</calculatedColumnFormula>
    </tableColumn>
    <tableColumn id="3" xr3:uid="{E076031B-BAF1-424A-AED2-127F2AB6E534}" name="Lower limit" dataDxfId="3" dataCellStyle="Normal 2">
      <calculatedColumnFormula>($B$91*Tabla_Exp_1130345[[#This Row],[log ( '[F-']+Kpot'[Cl-']+Kpot'[CH3COO-'] )]]+$B$92)+$B$96*$B$84*SQRT((1/$B$80)+((Tabla_Exp_1130345[[#This Row],[log ( '[F-']+Kpot'[Cl-']+Kpot'[CH3COO-'] )]]-$G$72)^2/$B$81))</calculatedColumnFormula>
    </tableColumn>
    <tableColumn id="6" xr3:uid="{853E6881-D462-4C8D-AEDD-93AE88607635}" name="Upper limit" dataDxfId="2" dataCellStyle="Normal 2">
      <calculatedColumnFormula>($B$91*Tabla_Exp_1130345[[#This Row],[log ( '[F-']+Kpot'[Cl-']+Kpot'[CH3COO-'] )]]+$B$92)-$B$96*$B$84*SQRT((1/$B$80)+((Tabla_Exp_1130345[[#This Row],[log ( '[F-']+Kpot'[Cl-']+Kpot'[CH3COO-'] )]]-$G$72)^2/$B$81))</calculatedColumnFormula>
    </tableColumn>
    <tableColumn id="16" xr3:uid="{46302CB4-ED21-4C00-B6BB-FD0B00B0146B}" name="(∆E -y)/Se" dataDxfId="1">
      <calculatedColumnFormula>IF(Tabla_Exp_1130345[[#This Row],[Disolución estándar]]="",NA(),(Tabla_Exp_1130345[[#This Row],[∆E vs. ER promedio '[V']]]-(Tabla_Exp_1130345[[#This Row],[log ( '[F-']+Kpot'[Cl-']+Kpot'[CH3COO-'] )]]*$B$91+$B$92))/$B$84)</calculatedColumnFormula>
    </tableColumn>
    <tableColumn id="15" xr3:uid="{501F601E-5613-4FFF-A841-426CE3F46244}" name="Desv. Est.[V]" dataDxfId="0">
      <calculatedColumnFormula>IF(Tabla_Exp_1130345[[#This Row],[Disolución estándar]]="",NA(),_xlfn.STDEV.S(Tabla_Exp_1130345[[#This Row],[∆E vs. ER Medida 1 '[mV']]:[∆E vs. ER Medida 3 '[mV']]])/1000)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0672B-EFFF-CE45-9596-73A65F554F32}">
  <sheetPr>
    <pageSetUpPr fitToPage="1"/>
  </sheetPr>
  <dimension ref="A1:Z769"/>
  <sheetViews>
    <sheetView showGridLines="0" tabSelected="1" zoomScale="125" zoomScaleNormal="125" workbookViewId="0">
      <selection activeCell="A6" sqref="A6"/>
    </sheetView>
  </sheetViews>
  <sheetFormatPr baseColWidth="10" defaultColWidth="9.1640625" defaultRowHeight="14" x14ac:dyDescent="0.2"/>
  <cols>
    <col min="1" max="17" width="11.33203125" style="1" customWidth="1"/>
    <col min="18" max="16384" width="9.1640625" style="1"/>
  </cols>
  <sheetData>
    <row r="1" spans="1:17" customFormat="1" ht="24" x14ac:dyDescent="0.3">
      <c r="B1" s="29" t="s">
        <v>98</v>
      </c>
      <c r="C1" s="29"/>
      <c r="D1" s="29"/>
      <c r="E1" s="29"/>
      <c r="F1" s="29"/>
      <c r="G1" s="29"/>
      <c r="H1" s="29"/>
      <c r="I1" s="29"/>
      <c r="J1" s="29"/>
    </row>
    <row r="2" spans="1:17" customFormat="1" ht="18" thickBot="1" x14ac:dyDescent="0.25">
      <c r="B2" s="28" t="s">
        <v>97</v>
      </c>
      <c r="C2" s="28"/>
      <c r="D2" s="28"/>
      <c r="E2" s="28"/>
      <c r="F2" s="28"/>
      <c r="G2" s="28"/>
      <c r="H2" s="28"/>
    </row>
    <row r="3" spans="1:17" customFormat="1" ht="17" thickTop="1" x14ac:dyDescent="0.2">
      <c r="B3" s="84" t="s">
        <v>79</v>
      </c>
      <c r="C3" s="84"/>
      <c r="D3" s="84"/>
      <c r="E3" s="84"/>
      <c r="F3" s="84"/>
      <c r="G3" s="84"/>
      <c r="H3" s="84"/>
    </row>
    <row r="4" spans="1:17" customFormat="1" ht="16" x14ac:dyDescent="0.2">
      <c r="B4" s="85"/>
      <c r="C4" s="85"/>
      <c r="D4" s="85"/>
      <c r="E4" s="85"/>
      <c r="F4" s="85"/>
      <c r="G4" s="85"/>
      <c r="H4" s="85"/>
    </row>
    <row r="5" spans="1:17" customFormat="1" ht="16" x14ac:dyDescent="0.2"/>
    <row r="6" spans="1:17" customFormat="1" ht="16" x14ac:dyDescent="0.2">
      <c r="A6" s="7" t="s">
        <v>22</v>
      </c>
      <c r="B6" s="86"/>
      <c r="C6" s="86"/>
      <c r="D6" s="86"/>
      <c r="E6" s="86"/>
      <c r="F6" s="86"/>
      <c r="G6" s="86"/>
      <c r="H6" s="86"/>
    </row>
    <row r="7" spans="1:17" customFormat="1" ht="16" x14ac:dyDescent="0.2"/>
    <row r="8" spans="1:17" customFormat="1" ht="18" customHeight="1" x14ac:dyDescent="0.2">
      <c r="A8" s="7" t="s">
        <v>24</v>
      </c>
      <c r="B8" s="67"/>
      <c r="D8" s="72" t="s">
        <v>25</v>
      </c>
      <c r="E8" s="73"/>
      <c r="F8" s="73"/>
      <c r="G8" s="73"/>
      <c r="H8" s="74"/>
    </row>
    <row r="9" spans="1:17" customFormat="1" ht="16" x14ac:dyDescent="0.2">
      <c r="B9" s="27"/>
    </row>
    <row r="10" spans="1:17" customFormat="1" ht="18" customHeight="1" x14ac:dyDescent="0.2">
      <c r="A10" s="7" t="s">
        <v>43</v>
      </c>
      <c r="B10" s="34"/>
      <c r="D10" s="72" t="s">
        <v>44</v>
      </c>
      <c r="E10" s="73"/>
      <c r="F10" s="73"/>
      <c r="G10" s="73"/>
      <c r="H10" s="74"/>
      <c r="J10" s="1"/>
      <c r="K10" s="1"/>
      <c r="L10" s="1"/>
      <c r="M10" s="1"/>
      <c r="N10" s="1"/>
      <c r="O10" s="1"/>
      <c r="P10" s="1"/>
      <c r="Q10" s="1"/>
    </row>
    <row r="11" spans="1:17" customFormat="1" ht="16" x14ac:dyDescent="0.2">
      <c r="A11" s="1"/>
      <c r="B11" s="1"/>
      <c r="C11" s="1"/>
      <c r="D11" s="1"/>
      <c r="E11" s="1"/>
      <c r="F11" s="1"/>
      <c r="G11" s="1"/>
      <c r="H11" s="1"/>
      <c r="J11" s="1"/>
      <c r="K11" s="1"/>
      <c r="L11" s="1"/>
      <c r="M11" s="1"/>
      <c r="N11" s="1"/>
      <c r="O11" s="1"/>
      <c r="P11" s="1"/>
      <c r="Q11" s="1"/>
    </row>
    <row r="12" spans="1:17" customFormat="1" ht="18" customHeight="1" x14ac:dyDescent="0.25">
      <c r="A12" s="7" t="s">
        <v>36</v>
      </c>
      <c r="B12" s="30"/>
      <c r="D12" s="72" t="s">
        <v>99</v>
      </c>
      <c r="E12" s="73"/>
      <c r="F12" s="73"/>
      <c r="G12" s="73"/>
      <c r="H12" s="74"/>
      <c r="J12" s="1"/>
      <c r="K12" s="1"/>
      <c r="L12" s="1"/>
      <c r="M12" s="1"/>
      <c r="N12" s="1"/>
      <c r="O12" s="1"/>
      <c r="P12" s="1"/>
      <c r="Q12" s="1"/>
    </row>
    <row r="13" spans="1:17" customFormat="1" ht="16" x14ac:dyDescent="0.2">
      <c r="A13" s="1"/>
      <c r="B13" s="1"/>
      <c r="C13" s="1"/>
      <c r="D13" s="1"/>
      <c r="E13" s="1"/>
      <c r="F13" s="1"/>
      <c r="G13" s="1"/>
      <c r="H13" s="1"/>
      <c r="J13" s="1"/>
      <c r="K13" s="1"/>
      <c r="L13" s="1"/>
      <c r="M13" s="1"/>
      <c r="N13" s="1"/>
      <c r="O13" s="1"/>
      <c r="P13" s="1"/>
      <c r="Q13" s="1"/>
    </row>
    <row r="14" spans="1:17" customFormat="1" ht="18" x14ac:dyDescent="0.25">
      <c r="A14" s="48" t="s">
        <v>48</v>
      </c>
      <c r="B14" s="50" t="s">
        <v>54</v>
      </c>
      <c r="C14" s="1"/>
      <c r="D14" s="87" t="s">
        <v>63</v>
      </c>
      <c r="E14" s="88"/>
      <c r="F14" s="88"/>
      <c r="G14" s="88"/>
      <c r="H14" s="89"/>
      <c r="J14" s="1"/>
      <c r="K14" s="1"/>
      <c r="L14" s="1"/>
      <c r="M14" s="1"/>
      <c r="N14" s="1"/>
      <c r="O14" s="1"/>
      <c r="P14" s="1"/>
      <c r="Q14" s="1"/>
    </row>
    <row r="15" spans="1:17" customFormat="1" ht="16" x14ac:dyDescent="0.2">
      <c r="A15" s="1"/>
      <c r="B15" s="1"/>
      <c r="C15" s="1"/>
      <c r="D15" s="1"/>
      <c r="E15" s="1"/>
      <c r="F15" s="1"/>
      <c r="G15" s="1"/>
      <c r="H15" s="1"/>
      <c r="J15" s="1"/>
      <c r="K15" s="1"/>
      <c r="L15" s="1"/>
      <c r="M15" s="1"/>
      <c r="N15" s="1"/>
      <c r="O15" s="1"/>
      <c r="P15" s="1"/>
      <c r="Q15" s="1"/>
    </row>
    <row r="16" spans="1:17" customFormat="1" ht="18" customHeight="1" x14ac:dyDescent="0.2">
      <c r="A16" s="48" t="s">
        <v>49</v>
      </c>
      <c r="B16" s="49" t="s">
        <v>51</v>
      </c>
      <c r="C16" s="1"/>
      <c r="D16" s="87" t="s">
        <v>52</v>
      </c>
      <c r="E16" s="88"/>
      <c r="F16" s="88"/>
      <c r="G16" s="88"/>
      <c r="H16" s="89"/>
      <c r="J16" s="1"/>
      <c r="K16" s="1"/>
      <c r="L16" s="1"/>
      <c r="M16" s="1"/>
      <c r="N16" s="1"/>
      <c r="O16" s="1"/>
      <c r="P16" s="1"/>
      <c r="Q16" s="1"/>
    </row>
    <row r="17" spans="1:26" customFormat="1" ht="16" x14ac:dyDescent="0.2">
      <c r="A17" s="1"/>
      <c r="B17" s="1"/>
      <c r="C17" s="1"/>
      <c r="D17" s="1"/>
      <c r="E17" s="1"/>
      <c r="F17" s="1"/>
      <c r="G17" s="1"/>
      <c r="H17" s="1"/>
      <c r="J17" s="1"/>
      <c r="K17" s="1"/>
      <c r="L17" s="1"/>
      <c r="M17" s="1"/>
      <c r="N17" s="1"/>
      <c r="O17" s="1"/>
      <c r="P17" s="1"/>
      <c r="Q17" s="1"/>
    </row>
    <row r="18" spans="1:26" customFormat="1" ht="20" x14ac:dyDescent="0.25">
      <c r="A18" s="48" t="s">
        <v>60</v>
      </c>
      <c r="B18" s="52">
        <v>3.2</v>
      </c>
      <c r="C18" s="1"/>
      <c r="D18" s="87" t="s">
        <v>64</v>
      </c>
      <c r="E18" s="93"/>
      <c r="F18" s="93"/>
      <c r="G18" s="93"/>
      <c r="H18" s="94"/>
      <c r="J18" s="1"/>
      <c r="K18" s="1"/>
      <c r="L18" s="1"/>
      <c r="M18" s="1"/>
      <c r="N18" s="1"/>
      <c r="O18" s="1"/>
      <c r="P18" s="1"/>
      <c r="Q18" s="1"/>
    </row>
    <row r="19" spans="1:26" customFormat="1" ht="16" x14ac:dyDescent="0.2">
      <c r="A19" s="1"/>
      <c r="B19" s="1"/>
      <c r="C19" s="1"/>
      <c r="D19" s="1"/>
      <c r="E19" s="1"/>
      <c r="F19" s="1"/>
      <c r="G19" s="1"/>
      <c r="H19" s="1"/>
      <c r="J19" s="1"/>
      <c r="K19" s="1"/>
      <c r="L19" s="1"/>
      <c r="M19" s="1"/>
      <c r="N19" s="1"/>
      <c r="O19" s="1"/>
      <c r="P19" s="1"/>
      <c r="Q19" s="1"/>
    </row>
    <row r="20" spans="1:26" customFormat="1" ht="18" customHeight="1" x14ac:dyDescent="0.25">
      <c r="A20" s="48" t="s">
        <v>61</v>
      </c>
      <c r="B20" s="52">
        <v>-5.5</v>
      </c>
      <c r="D20" s="72" t="s">
        <v>65</v>
      </c>
      <c r="E20" s="73"/>
      <c r="F20" s="73"/>
      <c r="G20" s="73"/>
      <c r="H20" s="74"/>
      <c r="J20" s="1"/>
      <c r="K20" s="1"/>
      <c r="L20" s="1"/>
      <c r="M20" s="1"/>
      <c r="N20" s="1"/>
      <c r="O20" s="1"/>
      <c r="P20" s="1"/>
      <c r="Q20" s="1"/>
    </row>
    <row r="21" spans="1:26" customFormat="1" ht="16" x14ac:dyDescent="0.2">
      <c r="A21" s="26"/>
      <c r="B21" s="26"/>
      <c r="C21" s="1"/>
      <c r="D21" s="1"/>
      <c r="E21" s="1"/>
      <c r="F21" s="1"/>
      <c r="G21" s="1"/>
      <c r="H21" s="1"/>
      <c r="J21" s="1"/>
      <c r="K21" s="1"/>
      <c r="L21" s="1"/>
      <c r="M21" s="1"/>
      <c r="N21" s="1"/>
      <c r="O21" s="1"/>
      <c r="P21" s="1"/>
      <c r="Q21" s="1"/>
    </row>
    <row r="22" spans="1:26" s="26" customFormat="1" ht="16" customHeight="1" x14ac:dyDescent="0.25">
      <c r="A22" s="48" t="s">
        <v>62</v>
      </c>
      <c r="B22" s="52">
        <v>-1</v>
      </c>
      <c r="C22"/>
      <c r="D22" s="72" t="s">
        <v>66</v>
      </c>
      <c r="E22" s="73"/>
      <c r="F22" s="73"/>
      <c r="G22" s="73"/>
      <c r="H22" s="74"/>
      <c r="I22"/>
    </row>
    <row r="23" spans="1:26" s="26" customFormat="1" ht="16" x14ac:dyDescent="0.2">
      <c r="I23"/>
      <c r="J23"/>
      <c r="K23" s="27"/>
      <c r="L23"/>
      <c r="M23"/>
      <c r="N23"/>
      <c r="O23"/>
      <c r="P23"/>
      <c r="Q23"/>
    </row>
    <row r="24" spans="1:26" s="26" customFormat="1" ht="20" x14ac:dyDescent="0.25">
      <c r="A24" s="48" t="s">
        <v>72</v>
      </c>
      <c r="B24" s="52">
        <v>-3.7</v>
      </c>
      <c r="C24"/>
      <c r="D24" s="72" t="s">
        <v>66</v>
      </c>
      <c r="E24" s="73"/>
      <c r="F24" s="73"/>
      <c r="G24" s="73"/>
      <c r="H24" s="74"/>
      <c r="I24"/>
      <c r="J24"/>
      <c r="K24" s="27"/>
      <c r="L24"/>
      <c r="M24"/>
      <c r="N24"/>
      <c r="O24"/>
      <c r="P24"/>
      <c r="Q24"/>
    </row>
    <row r="25" spans="1:26" s="26" customFormat="1" ht="16" x14ac:dyDescent="0.2">
      <c r="I25"/>
      <c r="J25"/>
      <c r="K25" s="27"/>
      <c r="L25"/>
      <c r="M25"/>
      <c r="N25"/>
      <c r="O25"/>
      <c r="P25"/>
      <c r="Q25"/>
    </row>
    <row r="26" spans="1:26" s="26" customFormat="1" ht="15.75" customHeight="1" x14ac:dyDescent="0.2">
      <c r="I26"/>
      <c r="J26"/>
      <c r="K26" s="27"/>
      <c r="L26"/>
      <c r="M26"/>
      <c r="N26"/>
      <c r="O26"/>
      <c r="P26"/>
      <c r="Q26"/>
    </row>
    <row r="27" spans="1:26" s="26" customFormat="1" ht="16" x14ac:dyDescent="0.2">
      <c r="I27"/>
      <c r="J27"/>
      <c r="K27" s="27"/>
      <c r="L27"/>
      <c r="M27"/>
      <c r="N27"/>
      <c r="O27"/>
      <c r="P27"/>
      <c r="Q27"/>
    </row>
    <row r="28" spans="1:26" customFormat="1" ht="18" customHeight="1" x14ac:dyDescent="0.2">
      <c r="A28" s="7" t="s">
        <v>50</v>
      </c>
      <c r="B28" s="45">
        <v>41.99</v>
      </c>
      <c r="D28" s="72" t="s">
        <v>58</v>
      </c>
      <c r="E28" s="73"/>
      <c r="F28" s="73"/>
      <c r="G28" s="73"/>
      <c r="H28" s="74"/>
      <c r="J28" s="1"/>
      <c r="K28" s="1"/>
      <c r="L28" s="1"/>
      <c r="M28" s="1"/>
      <c r="N28" s="1"/>
      <c r="O28" s="1"/>
      <c r="P28" s="1"/>
      <c r="Q28" s="1"/>
      <c r="S28" s="1"/>
      <c r="T28" s="1"/>
      <c r="U28" s="1"/>
      <c r="V28" s="1"/>
      <c r="W28" s="1"/>
      <c r="X28" s="1"/>
      <c r="Y28" s="1"/>
      <c r="Z28" s="1"/>
    </row>
    <row r="29" spans="1:26" customFormat="1" ht="16" x14ac:dyDescent="0.2">
      <c r="B29" s="27"/>
      <c r="J29" s="1"/>
      <c r="K29" s="1"/>
      <c r="L29" s="1"/>
      <c r="M29" s="1"/>
      <c r="N29" s="1"/>
      <c r="O29" s="1"/>
      <c r="P29" s="1"/>
      <c r="Q29" s="1"/>
      <c r="S29" s="1"/>
      <c r="T29" s="1"/>
      <c r="U29" s="1"/>
      <c r="V29" s="1"/>
      <c r="W29" s="1"/>
      <c r="X29" s="1"/>
      <c r="Y29" s="1"/>
      <c r="Z29" s="1"/>
    </row>
    <row r="30" spans="1:26" customFormat="1" ht="18" customHeight="1" x14ac:dyDescent="0.2">
      <c r="A30" s="7" t="s">
        <v>32</v>
      </c>
      <c r="B30" s="46"/>
      <c r="D30" s="72" t="s">
        <v>31</v>
      </c>
      <c r="E30" s="73"/>
      <c r="F30" s="73"/>
      <c r="G30" s="73"/>
      <c r="H30" s="74"/>
      <c r="J30" s="7" t="s">
        <v>46</v>
      </c>
      <c r="K30" s="67"/>
      <c r="M30" s="72" t="s">
        <v>67</v>
      </c>
      <c r="N30" s="73"/>
      <c r="O30" s="73"/>
      <c r="P30" s="73"/>
      <c r="Q30" s="74"/>
      <c r="S30" s="1"/>
      <c r="T30" s="1"/>
      <c r="U30" s="1"/>
      <c r="V30" s="1"/>
      <c r="W30" s="1"/>
      <c r="X30" s="1"/>
      <c r="Y30" s="1"/>
      <c r="Z30" s="1"/>
    </row>
    <row r="31" spans="1:26" customFormat="1" ht="16" x14ac:dyDescent="0.2">
      <c r="B31" s="27"/>
      <c r="J31" s="1"/>
      <c r="K31" s="47"/>
      <c r="L31" s="1"/>
      <c r="M31" s="1"/>
      <c r="N31" s="1"/>
      <c r="O31" s="1"/>
      <c r="P31" s="1"/>
      <c r="Q31" s="1"/>
      <c r="S31" s="1"/>
      <c r="T31" s="1"/>
      <c r="U31" s="1"/>
      <c r="V31" s="1"/>
      <c r="W31" s="1"/>
      <c r="X31" s="1"/>
      <c r="Y31" s="1"/>
      <c r="Z31" s="1"/>
    </row>
    <row r="32" spans="1:26" customFormat="1" ht="18" customHeight="1" x14ac:dyDescent="0.25">
      <c r="A32" s="7" t="s">
        <v>33</v>
      </c>
      <c r="B32" s="44"/>
      <c r="D32" s="72" t="s">
        <v>34</v>
      </c>
      <c r="E32" s="73"/>
      <c r="F32" s="73"/>
      <c r="G32" s="73"/>
      <c r="H32" s="74"/>
      <c r="J32" s="7" t="s">
        <v>47</v>
      </c>
      <c r="K32" s="60"/>
      <c r="M32" s="72" t="s">
        <v>68</v>
      </c>
      <c r="N32" s="73"/>
      <c r="O32" s="73"/>
      <c r="P32" s="73"/>
      <c r="Q32" s="74"/>
      <c r="S32" s="1"/>
      <c r="T32" s="1"/>
      <c r="U32" s="1"/>
      <c r="V32" s="1"/>
      <c r="W32" s="1"/>
      <c r="X32" s="1"/>
      <c r="Y32" s="1"/>
      <c r="Z32" s="1"/>
    </row>
    <row r="33" spans="1:26" customFormat="1" ht="16" x14ac:dyDescent="0.2">
      <c r="A33" s="26"/>
      <c r="B33" s="26"/>
      <c r="C33" s="26"/>
      <c r="D33" s="26"/>
      <c r="E33" s="26"/>
      <c r="F33" s="26"/>
      <c r="G33" s="26"/>
      <c r="H33" s="26"/>
      <c r="K33" s="27"/>
      <c r="S33" s="1"/>
      <c r="T33" s="1"/>
      <c r="U33" s="1"/>
      <c r="V33" s="1"/>
      <c r="W33" s="1"/>
      <c r="X33" s="1"/>
      <c r="Y33" s="1"/>
      <c r="Z33" s="1"/>
    </row>
    <row r="34" spans="1:26" customFormat="1" ht="18" customHeight="1" x14ac:dyDescent="0.25">
      <c r="A34" s="7" t="s">
        <v>41</v>
      </c>
      <c r="B34" s="30"/>
      <c r="C34" s="26"/>
      <c r="D34" s="72" t="s">
        <v>101</v>
      </c>
      <c r="E34" s="73"/>
      <c r="F34" s="73"/>
      <c r="G34" s="73"/>
      <c r="H34" s="74"/>
      <c r="J34" s="7" t="s">
        <v>39</v>
      </c>
      <c r="K34" s="44"/>
      <c r="L34" s="26"/>
      <c r="M34" s="72" t="s">
        <v>45</v>
      </c>
      <c r="N34" s="73"/>
      <c r="O34" s="73"/>
      <c r="P34" s="73"/>
      <c r="Q34" s="74"/>
      <c r="S34" s="1"/>
      <c r="T34" s="1"/>
      <c r="U34" s="1"/>
      <c r="V34" s="1"/>
      <c r="W34" s="1"/>
      <c r="X34" s="1"/>
      <c r="Y34" s="1"/>
      <c r="Z34" s="1"/>
    </row>
    <row r="35" spans="1:26" customFormat="1" ht="16" x14ac:dyDescent="0.2">
      <c r="B35" s="27"/>
      <c r="J35" s="26"/>
      <c r="K35" s="26"/>
      <c r="L35" s="26"/>
      <c r="M35" s="26"/>
      <c r="N35" s="26"/>
      <c r="O35" s="26"/>
      <c r="P35" s="26"/>
      <c r="Q35" s="26"/>
      <c r="S35" s="1"/>
      <c r="T35" s="1"/>
      <c r="U35" s="1"/>
      <c r="V35" s="1"/>
      <c r="W35" s="1"/>
      <c r="X35" s="1"/>
      <c r="Y35" s="1"/>
      <c r="Z35" s="1"/>
    </row>
    <row r="36" spans="1:26" customFormat="1" ht="18" customHeight="1" x14ac:dyDescent="0.25">
      <c r="A36" s="7" t="s">
        <v>23</v>
      </c>
      <c r="B36" s="42" t="e">
        <f>B32*B30*(1/B28)*(1/B34)*1000</f>
        <v>#DIV/0!</v>
      </c>
      <c r="D36" s="72" t="s">
        <v>59</v>
      </c>
      <c r="E36" s="73"/>
      <c r="F36" s="73"/>
      <c r="G36" s="73"/>
      <c r="H36" s="74"/>
      <c r="J36" s="7" t="s">
        <v>40</v>
      </c>
      <c r="K36" s="30"/>
      <c r="M36" s="71" t="s">
        <v>42</v>
      </c>
      <c r="N36" s="71"/>
      <c r="O36" s="71"/>
      <c r="P36" s="71"/>
      <c r="Q36" s="71"/>
      <c r="S36" s="1"/>
      <c r="T36" s="1"/>
      <c r="U36" s="1"/>
      <c r="V36" s="1"/>
      <c r="W36" s="1"/>
      <c r="X36" s="1"/>
      <c r="Y36" s="1"/>
      <c r="Z36" s="1"/>
    </row>
    <row r="37" spans="1:26" customFormat="1" ht="16" x14ac:dyDescent="0.2">
      <c r="A37" s="1"/>
      <c r="B37" s="1"/>
      <c r="C37" s="1"/>
      <c r="D37" s="1"/>
      <c r="E37" s="1"/>
      <c r="F37" s="1"/>
      <c r="G37" s="1"/>
      <c r="H37" s="1"/>
      <c r="K37" s="27"/>
      <c r="R37" s="1"/>
      <c r="S37" s="1"/>
      <c r="T37" s="1"/>
      <c r="U37" s="1"/>
      <c r="V37" s="1"/>
      <c r="W37" s="1"/>
      <c r="X37" s="1"/>
      <c r="Y37" s="1"/>
      <c r="Z37" s="1"/>
    </row>
    <row r="38" spans="1:26" s="26" customFormat="1" ht="32" customHeight="1" x14ac:dyDescent="0.2">
      <c r="A38" s="100" t="e">
        <f>CONCATENATE("Se preparó una disolución estándar de NaF (C = ",FIXED($B$36,4)," mol/L) a partir de una masa de m = ",FIXED(B28,2)," g de NaF (pureza del ",FIXED(100*$B$30,1),"%) solubilizado en agua desionizada c.b.p. ",FIXED($B$34,1)," mL ")</f>
        <v>#DIV/0!</v>
      </c>
      <c r="B38" s="101"/>
      <c r="C38" s="101"/>
      <c r="D38" s="101"/>
      <c r="E38" s="101"/>
      <c r="F38" s="101"/>
      <c r="G38" s="101"/>
      <c r="H38" s="102"/>
      <c r="I38"/>
      <c r="J38" s="75" t="str">
        <f>CONCATENATE("Posteriormente se analizó el contenido de fluoruro en una muestra de pasta de dientes marca ",$K$30," con número de Lote ",$K$32,". Para el análisis se pesó una masa de ",FIXED($K$34,4)," g de muestra que fue solubilizada en agua y llevada a ligera ebullición. Tras alcanzar temperatura ambiente, la disolución fue llevada a un aforo de ",FIXED($K$36,1)," mL. La alícuota se transfirió a una celda potenciométrica tras una  filtración previa asistida con un acrodisco de Nylon.")</f>
        <v>Posteriormente se analizó el contenido de fluoruro en una muestra de pasta de dientes marca  con número de Lote . Para el análisis se pesó una masa de 0.0000 g de muestra que fue solubilizada en agua y llevada a ligera ebullición. Tras alcanzar temperatura ambiente, la disolución fue llevada a un aforo de 0.0 mL. La alícuota se transfirió a una celda potenciométrica tras una  filtración previa asistida con un acrodisco de Nylon.</v>
      </c>
      <c r="K38" s="76"/>
      <c r="L38" s="76"/>
      <c r="M38" s="76"/>
      <c r="N38" s="76"/>
      <c r="O38" s="76"/>
      <c r="P38" s="76"/>
      <c r="Q38" s="77"/>
    </row>
    <row r="39" spans="1:26" s="26" customFormat="1" ht="16" x14ac:dyDescent="0.2">
      <c r="I39"/>
      <c r="J39" s="78"/>
      <c r="K39" s="79"/>
      <c r="L39" s="79"/>
      <c r="M39" s="79"/>
      <c r="N39" s="79"/>
      <c r="O39" s="79"/>
      <c r="P39" s="79"/>
      <c r="Q39" s="80"/>
    </row>
    <row r="40" spans="1:26" s="26" customFormat="1" ht="32" customHeight="1" x14ac:dyDescent="0.2">
      <c r="B40" s="97" t="s">
        <v>85</v>
      </c>
      <c r="C40" s="98"/>
      <c r="D40" s="98"/>
      <c r="E40" s="98"/>
      <c r="F40" s="98"/>
      <c r="G40" s="98"/>
      <c r="H40" s="99"/>
      <c r="J40" s="81"/>
      <c r="K40" s="82"/>
      <c r="L40" s="82"/>
      <c r="M40" s="82"/>
      <c r="N40" s="82"/>
      <c r="O40" s="82"/>
      <c r="P40" s="82"/>
      <c r="Q40" s="83"/>
    </row>
    <row r="41" spans="1:26" ht="16" x14ac:dyDescent="0.2">
      <c r="A41" s="25"/>
      <c r="B41" s="25"/>
      <c r="C41" s="25"/>
      <c r="D41" s="25"/>
      <c r="E41" s="25"/>
      <c r="F41" s="25"/>
      <c r="G41" s="25"/>
      <c r="H41" s="25"/>
      <c r="I41"/>
      <c r="J41"/>
      <c r="K41"/>
      <c r="L41"/>
      <c r="M41"/>
    </row>
    <row r="42" spans="1:26" ht="13.5" customHeight="1" x14ac:dyDescent="0.2">
      <c r="A42" s="35" t="s">
        <v>21</v>
      </c>
      <c r="B42" s="35"/>
      <c r="C42"/>
      <c r="D42"/>
      <c r="E42"/>
      <c r="F42" s="70" t="s">
        <v>102</v>
      </c>
      <c r="G42" s="70"/>
      <c r="H42" s="70"/>
      <c r="I42"/>
      <c r="J42" s="69" t="s">
        <v>20</v>
      </c>
      <c r="K42" s="69"/>
      <c r="L42" s="69"/>
      <c r="M42" s="69"/>
      <c r="N42" s="69"/>
      <c r="O42" s="69"/>
      <c r="P42" s="69"/>
    </row>
    <row r="43" spans="1:26" ht="32" customHeight="1" x14ac:dyDescent="0.2">
      <c r="A43" s="24" t="s">
        <v>53</v>
      </c>
      <c r="B43" s="24" t="s">
        <v>37</v>
      </c>
      <c r="C43" s="24" t="s">
        <v>57</v>
      </c>
      <c r="D43" s="24" t="s">
        <v>56</v>
      </c>
      <c r="E43" s="24" t="s">
        <v>55</v>
      </c>
      <c r="F43" s="53" t="s">
        <v>74</v>
      </c>
      <c r="G43" s="53" t="s">
        <v>75</v>
      </c>
      <c r="H43" s="53" t="s">
        <v>76</v>
      </c>
      <c r="I43" s="53" t="s">
        <v>73</v>
      </c>
      <c r="J43" s="24" t="s">
        <v>19</v>
      </c>
      <c r="K43" s="24" t="s">
        <v>18</v>
      </c>
      <c r="L43" s="23" t="s">
        <v>17</v>
      </c>
      <c r="M43" s="23" t="s">
        <v>16</v>
      </c>
      <c r="N43" s="23" t="s">
        <v>15</v>
      </c>
      <c r="O43" s="54" t="s">
        <v>78</v>
      </c>
      <c r="P43" s="24" t="s">
        <v>77</v>
      </c>
    </row>
    <row r="44" spans="1:26" ht="16" x14ac:dyDescent="0.2">
      <c r="A44" s="43">
        <v>1</v>
      </c>
      <c r="B44" s="22"/>
      <c r="C44" s="51"/>
      <c r="D44" s="22"/>
      <c r="E44" s="40"/>
      <c r="F44" s="45"/>
      <c r="G44" s="45"/>
      <c r="H44" s="45"/>
      <c r="I44" s="27"/>
      <c r="J44" s="33">
        <f>Tabla_Exp_1130[[#This Row],[log '[F-']]]*Tabla_Exp_1130[[#This Row],[log '[F-']]]</f>
        <v>0</v>
      </c>
      <c r="K44" s="33">
        <f>Tabla_Exp_1130[[#This Row],[∆E vs. ER promedio '[V']]]*Tabla_Exp_1130[[#This Row],[∆E vs. ER promedio '[V']]]</f>
        <v>0</v>
      </c>
      <c r="L44" s="21">
        <f>Tabla_Exp_1130[[#This Row],[∆E vs. ER promedio '[V']]]*Tabla_Exp_1130[[#This Row],[log '[F-']]]</f>
        <v>0</v>
      </c>
      <c r="M44" s="55" t="e">
        <f>($B$75*Tabla_Exp_1130[[#This Row],[log '[F-']]]+$B$76)+$B$80*$B$68*SQRT((1/$B$64)+((Tabla_Exp_1130[[#This Row],[log '[F-']]]-$E$56)^2/$B$65))</f>
        <v>#DIV/0!</v>
      </c>
      <c r="N44" s="55" t="e">
        <f>($B$75*Tabla_Exp_1130[[#This Row],[log '[F-']]]+$B$76)-$B$80*$B$68*SQRT((1/$B$64)+((Tabla_Exp_1130[[#This Row],[log '[F-']]]-$E$56)^2/$B$65))</f>
        <v>#DIV/0!</v>
      </c>
      <c r="O44" s="3" t="e">
        <f>IF(Tabla_Exp_1130[[#This Row],[Disolución estándar]]="",NA(),(Tabla_Exp_1130[[#This Row],[∆E vs. ER promedio '[V']]]-(Tabla_Exp_1130[[#This Row],[log '[F-']]]*$B$75+$B$76))/$B$68)</f>
        <v>#DIV/0!</v>
      </c>
      <c r="P44" s="27" t="e">
        <f>IF(Tabla_Exp_1130[[#This Row],[Disolución estándar]]="",NA(),_xlfn.STDEV.S(Tabla_Exp_1130[[#This Row],[∆E vs. ER Medida 1 '[mV']]:[∆E vs. ER Medida 3 '[mV']]])/1000)</f>
        <v>#DIV/0!</v>
      </c>
    </row>
    <row r="45" spans="1:26" ht="16" x14ac:dyDescent="0.2">
      <c r="A45" s="43">
        <v>2</v>
      </c>
      <c r="B45" s="22"/>
      <c r="C45" s="51"/>
      <c r="D45" s="22"/>
      <c r="E45" s="40"/>
      <c r="F45" s="45"/>
      <c r="G45" s="45"/>
      <c r="H45" s="45"/>
      <c r="I45" s="27"/>
      <c r="J45" s="33">
        <f>Tabla_Exp_1130[[#This Row],[log '[F-']]]*Tabla_Exp_1130[[#This Row],[log '[F-']]]</f>
        <v>0</v>
      </c>
      <c r="K45" s="33">
        <f>Tabla_Exp_1130[[#This Row],[∆E vs. ER promedio '[V']]]*Tabla_Exp_1130[[#This Row],[∆E vs. ER promedio '[V']]]</f>
        <v>0</v>
      </c>
      <c r="L45" s="21">
        <f>Tabla_Exp_1130[[#This Row],[∆E vs. ER promedio '[V']]]*Tabla_Exp_1130[[#This Row],[log '[F-']]]</f>
        <v>0</v>
      </c>
      <c r="M45" s="55" t="e">
        <f>($B$75*Tabla_Exp_1130[[#This Row],[log '[F-']]]+$B$76)+$B$80*$B$68*SQRT((1/$B$64)+((Tabla_Exp_1130[[#This Row],[log '[F-']]]-$E$56)^2/$B$65))</f>
        <v>#DIV/0!</v>
      </c>
      <c r="N45" s="55" t="e">
        <f>($B$75*Tabla_Exp_1130[[#This Row],[log '[F-']]]+$B$76)-$B$80*$B$68*SQRT((1/$B$64)+((Tabla_Exp_1130[[#This Row],[log '[F-']]]-$E$56)^2/$B$65))</f>
        <v>#DIV/0!</v>
      </c>
      <c r="O45" s="3" t="e">
        <f>IF(Tabla_Exp_1130[[#This Row],[Disolución estándar]]="",NA(),(Tabla_Exp_1130[[#This Row],[∆E vs. ER promedio '[V']]]-(Tabla_Exp_1130[[#This Row],[log '[F-']]]*$B$75+$B$76))/$B$68)</f>
        <v>#DIV/0!</v>
      </c>
      <c r="P45" s="27" t="e">
        <f>IF(Tabla_Exp_1130[[#This Row],[Disolución estándar]]="",NA(),_xlfn.STDEV.S(Tabla_Exp_1130[[#This Row],[∆E vs. ER Medida 1 '[mV']]:[∆E vs. ER Medida 3 '[mV']]])/1000)</f>
        <v>#DIV/0!</v>
      </c>
      <c r="X45" s="2"/>
    </row>
    <row r="46" spans="1:26" ht="16" x14ac:dyDescent="0.2">
      <c r="A46" s="43">
        <v>3</v>
      </c>
      <c r="B46" s="22"/>
      <c r="C46" s="51"/>
      <c r="D46" s="22"/>
      <c r="E46" s="40"/>
      <c r="F46" s="45"/>
      <c r="G46" s="45"/>
      <c r="H46" s="45"/>
      <c r="I46" s="27"/>
      <c r="J46" s="21">
        <f>Tabla_Exp_1130[[#This Row],[log '[F-']]]*Tabla_Exp_1130[[#This Row],[log '[F-']]]</f>
        <v>0</v>
      </c>
      <c r="K46" s="21">
        <f>Tabla_Exp_1130[[#This Row],[∆E vs. ER promedio '[V']]]*Tabla_Exp_1130[[#This Row],[∆E vs. ER promedio '[V']]]</f>
        <v>0</v>
      </c>
      <c r="L46" s="21">
        <f>Tabla_Exp_1130[[#This Row],[∆E vs. ER promedio '[V']]]*Tabla_Exp_1130[[#This Row],[log '[F-']]]</f>
        <v>0</v>
      </c>
      <c r="M46" s="55" t="e">
        <f>($B$75*Tabla_Exp_1130[[#This Row],[log '[F-']]]+$B$76)+$B$80*$B$68*SQRT((1/$B$64)+((Tabla_Exp_1130[[#This Row],[log '[F-']]]-$E$56)^2/$B$65))</f>
        <v>#DIV/0!</v>
      </c>
      <c r="N46" s="55" t="e">
        <f>($B$75*Tabla_Exp_1130[[#This Row],[log '[F-']]]+$B$76)-$B$80*$B$68*SQRT((1/$B$64)+((Tabla_Exp_1130[[#This Row],[log '[F-']]]-$E$56)^2/$B$65))</f>
        <v>#DIV/0!</v>
      </c>
      <c r="O46" s="3" t="e">
        <f>IF(Tabla_Exp_1130[[#This Row],[Disolución estándar]]="",NA(),(Tabla_Exp_1130[[#This Row],[∆E vs. ER promedio '[V']]]-(Tabla_Exp_1130[[#This Row],[log '[F-']]]*$B$75+$B$76))/$B$68)</f>
        <v>#DIV/0!</v>
      </c>
      <c r="P46" s="27" t="e">
        <f>IF(Tabla_Exp_1130[[#This Row],[Disolución estándar]]="",NA(),_xlfn.STDEV.S(Tabla_Exp_1130[[#This Row],[∆E vs. ER Medida 1 '[mV']]:[∆E vs. ER Medida 3 '[mV']]])/1000)</f>
        <v>#DIV/0!</v>
      </c>
      <c r="Q46"/>
      <c r="R46"/>
      <c r="S46"/>
      <c r="T46"/>
      <c r="U46" s="41"/>
      <c r="V46"/>
      <c r="W46"/>
      <c r="X46" s="2"/>
    </row>
    <row r="47" spans="1:26" ht="16" x14ac:dyDescent="0.2">
      <c r="A47" s="43">
        <v>4</v>
      </c>
      <c r="B47" s="22"/>
      <c r="C47" s="51"/>
      <c r="D47" s="22"/>
      <c r="E47" s="40"/>
      <c r="F47" s="45"/>
      <c r="G47" s="45"/>
      <c r="H47" s="45"/>
      <c r="I47" s="27"/>
      <c r="J47" s="21">
        <f>Tabla_Exp_1130[[#This Row],[log '[F-']]]*Tabla_Exp_1130[[#This Row],[log '[F-']]]</f>
        <v>0</v>
      </c>
      <c r="K47" s="21">
        <f>Tabla_Exp_1130[[#This Row],[∆E vs. ER promedio '[V']]]*Tabla_Exp_1130[[#This Row],[∆E vs. ER promedio '[V']]]</f>
        <v>0</v>
      </c>
      <c r="L47" s="21">
        <f>Tabla_Exp_1130[[#This Row],[∆E vs. ER promedio '[V']]]*Tabla_Exp_1130[[#This Row],[log '[F-']]]</f>
        <v>0</v>
      </c>
      <c r="M47" s="55" t="e">
        <f>($B$75*Tabla_Exp_1130[[#This Row],[log '[F-']]]+$B$76)+$B$80*$B$68*SQRT((1/$B$64)+((Tabla_Exp_1130[[#This Row],[log '[F-']]]-$E$56)^2/$B$65))</f>
        <v>#DIV/0!</v>
      </c>
      <c r="N47" s="55" t="e">
        <f>($B$75*Tabla_Exp_1130[[#This Row],[log '[F-']]]+$B$76)-$B$80*$B$68*SQRT((1/$B$64)+((Tabla_Exp_1130[[#This Row],[log '[F-']]]-$E$56)^2/$B$65))</f>
        <v>#DIV/0!</v>
      </c>
      <c r="O47" s="3" t="e">
        <f>IF(Tabla_Exp_1130[[#This Row],[Disolución estándar]]="",NA(),(Tabla_Exp_1130[[#This Row],[∆E vs. ER promedio '[V']]]-(Tabla_Exp_1130[[#This Row],[log '[F-']]]*$B$75+$B$76))/$B$68)</f>
        <v>#DIV/0!</v>
      </c>
      <c r="P47" s="27" t="e">
        <f>IF(Tabla_Exp_1130[[#This Row],[Disolución estándar]]="",NA(),_xlfn.STDEV.S(Tabla_Exp_1130[[#This Row],[∆E vs. ER Medida 1 '[mV']]:[∆E vs. ER Medida 3 '[mV']]])/1000)</f>
        <v>#DIV/0!</v>
      </c>
      <c r="Q47"/>
      <c r="R47"/>
      <c r="S47"/>
      <c r="T47"/>
      <c r="U47" s="41"/>
      <c r="V47"/>
      <c r="W47"/>
      <c r="X47" s="2"/>
    </row>
    <row r="48" spans="1:26" ht="16" x14ac:dyDescent="0.2">
      <c r="A48" s="43">
        <v>5</v>
      </c>
      <c r="B48" s="22"/>
      <c r="C48" s="51"/>
      <c r="D48" s="22"/>
      <c r="E48" s="40"/>
      <c r="F48" s="45"/>
      <c r="G48" s="45"/>
      <c r="H48" s="45"/>
      <c r="I48" s="27"/>
      <c r="J48" s="21">
        <f>Tabla_Exp_1130[[#This Row],[log '[F-']]]*Tabla_Exp_1130[[#This Row],[log '[F-']]]</f>
        <v>0</v>
      </c>
      <c r="K48" s="21">
        <f>Tabla_Exp_1130[[#This Row],[∆E vs. ER promedio '[V']]]*Tabla_Exp_1130[[#This Row],[∆E vs. ER promedio '[V']]]</f>
        <v>0</v>
      </c>
      <c r="L48" s="21">
        <f>Tabla_Exp_1130[[#This Row],[∆E vs. ER promedio '[V']]]*Tabla_Exp_1130[[#This Row],[log '[F-']]]</f>
        <v>0</v>
      </c>
      <c r="M48" s="55" t="e">
        <f>($B$75*Tabla_Exp_1130[[#This Row],[log '[F-']]]+$B$76)+$B$80*$B$68*SQRT((1/$B$64)+((Tabla_Exp_1130[[#This Row],[log '[F-']]]-$E$56)^2/$B$65))</f>
        <v>#DIV/0!</v>
      </c>
      <c r="N48" s="55" t="e">
        <f>($B$75*Tabla_Exp_1130[[#This Row],[log '[F-']]]+$B$76)-$B$80*$B$68*SQRT((1/$B$64)+((Tabla_Exp_1130[[#This Row],[log '[F-']]]-$E$56)^2/$B$65))</f>
        <v>#DIV/0!</v>
      </c>
      <c r="O48" s="3" t="e">
        <f>IF(Tabla_Exp_1130[[#This Row],[Disolución estándar]]="",NA(),(Tabla_Exp_1130[[#This Row],[∆E vs. ER promedio '[V']]]-(Tabla_Exp_1130[[#This Row],[log '[F-']]]*$B$75+$B$76))/$B$68)</f>
        <v>#DIV/0!</v>
      </c>
      <c r="P48" s="27" t="e">
        <f>IF(Tabla_Exp_1130[[#This Row],[Disolución estándar]]="",NA(),_xlfn.STDEV.S(Tabla_Exp_1130[[#This Row],[∆E vs. ER Medida 1 '[mV']]:[∆E vs. ER Medida 3 '[mV']]])/1000)</f>
        <v>#DIV/0!</v>
      </c>
      <c r="Q48"/>
      <c r="R48"/>
      <c r="S48"/>
      <c r="T48"/>
      <c r="U48" s="41"/>
      <c r="V48"/>
      <c r="W48"/>
      <c r="X48" s="2"/>
    </row>
    <row r="49" spans="1:24" ht="16" x14ac:dyDescent="0.2">
      <c r="A49" s="43">
        <v>6</v>
      </c>
      <c r="B49" s="22"/>
      <c r="C49" s="51"/>
      <c r="D49" s="22"/>
      <c r="E49" s="40"/>
      <c r="F49" s="45"/>
      <c r="G49" s="45"/>
      <c r="H49" s="45"/>
      <c r="I49" s="27"/>
      <c r="J49" s="21">
        <f>Tabla_Exp_1130[[#This Row],[log '[F-']]]*Tabla_Exp_1130[[#This Row],[log '[F-']]]</f>
        <v>0</v>
      </c>
      <c r="K49" s="21">
        <f>Tabla_Exp_1130[[#This Row],[∆E vs. ER promedio '[V']]]*Tabla_Exp_1130[[#This Row],[∆E vs. ER promedio '[V']]]</f>
        <v>0</v>
      </c>
      <c r="L49" s="21">
        <f>Tabla_Exp_1130[[#This Row],[∆E vs. ER promedio '[V']]]*Tabla_Exp_1130[[#This Row],[log '[F-']]]</f>
        <v>0</v>
      </c>
      <c r="M49" s="55" t="e">
        <f>($B$75*Tabla_Exp_1130[[#This Row],[log '[F-']]]+$B$76)+$B$80*$B$68*SQRT((1/$B$64)+((Tabla_Exp_1130[[#This Row],[log '[F-']]]-$E$56)^2/$B$65))</f>
        <v>#DIV/0!</v>
      </c>
      <c r="N49" s="55" t="e">
        <f>($B$75*Tabla_Exp_1130[[#This Row],[log '[F-']]]+$B$76)-$B$80*$B$68*SQRT((1/$B$64)+((Tabla_Exp_1130[[#This Row],[log '[F-']]]-$E$56)^2/$B$65))</f>
        <v>#DIV/0!</v>
      </c>
      <c r="O49" s="3" t="e">
        <f>IF(Tabla_Exp_1130[[#This Row],[Disolución estándar]]="",NA(),(Tabla_Exp_1130[[#This Row],[∆E vs. ER promedio '[V']]]-(Tabla_Exp_1130[[#This Row],[log '[F-']]]*$B$75+$B$76))/$B$68)</f>
        <v>#DIV/0!</v>
      </c>
      <c r="P49" s="27" t="e">
        <f>IF(Tabla_Exp_1130[[#This Row],[Disolución estándar]]="",NA(),_xlfn.STDEV.S(Tabla_Exp_1130[[#This Row],[∆E vs. ER Medida 1 '[mV']]:[∆E vs. ER Medida 3 '[mV']]])/1000)</f>
        <v>#DIV/0!</v>
      </c>
      <c r="Q49"/>
      <c r="R49"/>
      <c r="S49"/>
      <c r="T49"/>
      <c r="U49" s="41"/>
      <c r="V49"/>
      <c r="W49"/>
      <c r="X49" s="2"/>
    </row>
    <row r="50" spans="1:24" ht="16" x14ac:dyDescent="0.2">
      <c r="A50" s="43">
        <v>7</v>
      </c>
      <c r="B50" s="22"/>
      <c r="C50" s="51"/>
      <c r="D50" s="22"/>
      <c r="E50" s="40"/>
      <c r="F50" s="45"/>
      <c r="G50" s="45"/>
      <c r="H50" s="45"/>
      <c r="I50" s="27"/>
      <c r="J50" s="21">
        <f>Tabla_Exp_1130[[#This Row],[log '[F-']]]*Tabla_Exp_1130[[#This Row],[log '[F-']]]</f>
        <v>0</v>
      </c>
      <c r="K50" s="21">
        <f>Tabla_Exp_1130[[#This Row],[∆E vs. ER promedio '[V']]]*Tabla_Exp_1130[[#This Row],[∆E vs. ER promedio '[V']]]</f>
        <v>0</v>
      </c>
      <c r="L50" s="21">
        <f>Tabla_Exp_1130[[#This Row],[∆E vs. ER promedio '[V']]]*Tabla_Exp_1130[[#This Row],[log '[F-']]]</f>
        <v>0</v>
      </c>
      <c r="M50" s="55" t="e">
        <f>($B$75*Tabla_Exp_1130[[#This Row],[log '[F-']]]+$B$76)+$B$80*$B$68*SQRT((1/$B$64)+((Tabla_Exp_1130[[#This Row],[log '[F-']]]-$E$56)^2/$B$65))</f>
        <v>#DIV/0!</v>
      </c>
      <c r="N50" s="55" t="e">
        <f>($B$75*Tabla_Exp_1130[[#This Row],[log '[F-']]]+$B$76)-$B$80*$B$68*SQRT((1/$B$64)+((Tabla_Exp_1130[[#This Row],[log '[F-']]]-$E$56)^2/$B$65))</f>
        <v>#DIV/0!</v>
      </c>
      <c r="O50" s="3" t="e">
        <f>IF(Tabla_Exp_1130[[#This Row],[Disolución estándar]]="",NA(),(Tabla_Exp_1130[[#This Row],[∆E vs. ER promedio '[V']]]-(Tabla_Exp_1130[[#This Row],[log '[F-']]]*$B$75+$B$76))/$B$68)</f>
        <v>#DIV/0!</v>
      </c>
      <c r="P50" s="27" t="e">
        <f>IF(Tabla_Exp_1130[[#This Row],[Disolución estándar]]="",NA(),_xlfn.STDEV.S(Tabla_Exp_1130[[#This Row],[∆E vs. ER Medida 1 '[mV']]:[∆E vs. ER Medida 3 '[mV']]])/1000)</f>
        <v>#DIV/0!</v>
      </c>
      <c r="Q50"/>
      <c r="R50"/>
      <c r="S50"/>
      <c r="T50"/>
      <c r="U50" s="41"/>
      <c r="V50"/>
      <c r="W50"/>
      <c r="X50" s="2"/>
    </row>
    <row r="51" spans="1:24" ht="16" x14ac:dyDescent="0.2">
      <c r="A51" s="43">
        <v>8</v>
      </c>
      <c r="B51" s="22"/>
      <c r="C51" s="51"/>
      <c r="D51" s="22"/>
      <c r="E51" s="40"/>
      <c r="F51" s="45"/>
      <c r="G51" s="45"/>
      <c r="H51" s="45"/>
      <c r="I51" s="27"/>
      <c r="J51" s="21">
        <f>Tabla_Exp_1130[[#This Row],[log '[F-']]]*Tabla_Exp_1130[[#This Row],[log '[F-']]]</f>
        <v>0</v>
      </c>
      <c r="K51" s="21">
        <f>Tabla_Exp_1130[[#This Row],[∆E vs. ER promedio '[V']]]*Tabla_Exp_1130[[#This Row],[∆E vs. ER promedio '[V']]]</f>
        <v>0</v>
      </c>
      <c r="L51" s="21">
        <f>Tabla_Exp_1130[[#This Row],[∆E vs. ER promedio '[V']]]*Tabla_Exp_1130[[#This Row],[log '[F-']]]</f>
        <v>0</v>
      </c>
      <c r="M51" s="55" t="e">
        <f>($B$75*Tabla_Exp_1130[[#This Row],[log '[F-']]]+$B$76)+$B$80*$B$68*SQRT((1/$B$64)+((Tabla_Exp_1130[[#This Row],[log '[F-']]]-$E$56)^2/$B$65))</f>
        <v>#DIV/0!</v>
      </c>
      <c r="N51" s="55" t="e">
        <f>($B$75*Tabla_Exp_1130[[#This Row],[log '[F-']]]+$B$76)-$B$80*$B$68*SQRT((1/$B$64)+((Tabla_Exp_1130[[#This Row],[log '[F-']]]-$E$56)^2/$B$65))</f>
        <v>#DIV/0!</v>
      </c>
      <c r="O51" s="3" t="e">
        <f>IF(Tabla_Exp_1130[[#This Row],[Disolución estándar]]="",NA(),(Tabla_Exp_1130[[#This Row],[∆E vs. ER promedio '[V']]]-(Tabla_Exp_1130[[#This Row],[log '[F-']]]*$B$75+$B$76))/$B$68)</f>
        <v>#DIV/0!</v>
      </c>
      <c r="P51" s="27" t="e">
        <f>IF(Tabla_Exp_1130[[#This Row],[Disolución estándar]]="",NA(),_xlfn.STDEV.S(Tabla_Exp_1130[[#This Row],[∆E vs. ER Medida 1 '[mV']]:[∆E vs. ER Medida 3 '[mV']]])/1000)</f>
        <v>#DIV/0!</v>
      </c>
      <c r="Q51"/>
      <c r="R51"/>
      <c r="S51"/>
      <c r="T51"/>
      <c r="U51" s="41"/>
      <c r="V51"/>
      <c r="W51"/>
      <c r="X51" s="2"/>
    </row>
    <row r="52" spans="1:24" ht="16" x14ac:dyDescent="0.2">
      <c r="A52" s="14"/>
      <c r="B52" s="16"/>
      <c r="C52" s="15"/>
      <c r="D52" s="5"/>
      <c r="E52" s="13"/>
      <c r="F52" s="4"/>
      <c r="G52" s="4"/>
      <c r="H52" s="12"/>
      <c r="I52" s="5"/>
      <c r="J52" s="5"/>
      <c r="K52"/>
      <c r="L52"/>
      <c r="M52"/>
      <c r="N52"/>
      <c r="O52"/>
      <c r="P52" s="2"/>
    </row>
    <row r="53" spans="1:24" ht="16" x14ac:dyDescent="0.2">
      <c r="A53" s="14"/>
      <c r="B53" s="16"/>
      <c r="C53" s="15"/>
      <c r="D53" s="5"/>
      <c r="E53" s="13"/>
      <c r="F53" s="4"/>
      <c r="G53" s="4"/>
      <c r="H53" s="12"/>
      <c r="I53" s="5"/>
      <c r="J53" s="5"/>
      <c r="K53"/>
      <c r="L53"/>
      <c r="M53"/>
      <c r="N53"/>
      <c r="O53"/>
      <c r="P53" s="2"/>
    </row>
    <row r="54" spans="1:24" ht="16" x14ac:dyDescent="0.2">
      <c r="A54" s="14"/>
      <c r="B54" s="16"/>
      <c r="C54" s="15"/>
      <c r="D54" s="5"/>
      <c r="E54" s="13"/>
      <c r="F54" s="4"/>
      <c r="G54" s="4"/>
      <c r="H54" s="12"/>
      <c r="I54" s="5"/>
      <c r="J54" s="5"/>
      <c r="K54" s="6"/>
      <c r="L54" s="3"/>
      <c r="M54"/>
      <c r="N54"/>
      <c r="O54"/>
      <c r="P54" s="2"/>
    </row>
    <row r="55" spans="1:24" ht="16" x14ac:dyDescent="0.2">
      <c r="A55" s="37" t="s">
        <v>26</v>
      </c>
      <c r="E55" s="31" cm="1">
        <f t="array" ref="E55">SUM(IF(ISNA(Tabla_Exp_1130[log '[F-']]),"",Tabla_Exp_1130[log '[F-']]))</f>
        <v>0</v>
      </c>
      <c r="I55" s="31" cm="1">
        <f t="array" ref="I55">SUM(IF(ISNA(Tabla_Exp_1130[∆E vs. ER promedio '[V']]),"",Tabla_Exp_1130[∆E vs. ER promedio '[V']]))</f>
        <v>0</v>
      </c>
      <c r="J55" s="31" cm="1">
        <f t="array" ref="J55">SUM(IF(ISNA(Tabla_Exp_1130[xx]),"",Tabla_Exp_1130[xx]))</f>
        <v>0</v>
      </c>
      <c r="K55" s="31" cm="1">
        <f t="array" ref="K55">SUM(IF(ISNA(Tabla_Exp_1130[yy]),"",Tabla_Exp_1130[yy]))</f>
        <v>0</v>
      </c>
      <c r="L55" s="31" cm="1">
        <f t="array" ref="L55">SUM(IF(ISNA(Tabla_Exp_1130[xy]),"",Tabla_Exp_1130[xy]))</f>
        <v>0</v>
      </c>
      <c r="M55"/>
      <c r="N55"/>
      <c r="O55"/>
      <c r="P55" s="2"/>
    </row>
    <row r="56" spans="1:24" ht="16" x14ac:dyDescent="0.2">
      <c r="A56" s="38" t="s">
        <v>27</v>
      </c>
      <c r="E56" s="31" cm="1">
        <f t="array" ref="E56">AVERAGE(IF(ISNA(Tabla_Exp_1130[log '[F-']]),"",Tabla_Exp_1130[log '[F-']]))</f>
        <v>0</v>
      </c>
      <c r="I56" s="31" cm="1">
        <f t="array" ref="I56">AVERAGE(IF(ISNA(Tabla_Exp_1130[∆E vs. ER promedio '[V']]),"",Tabla_Exp_1130[∆E vs. ER promedio '[V']]))</f>
        <v>0</v>
      </c>
      <c r="J56" s="4"/>
      <c r="K56" s="12"/>
      <c r="L56" s="5"/>
      <c r="M56"/>
      <c r="N56"/>
      <c r="O56"/>
      <c r="P56" s="2"/>
    </row>
    <row r="57" spans="1:24" ht="16" x14ac:dyDescent="0.2">
      <c r="A57"/>
      <c r="B57" s="16"/>
      <c r="C57" s="15"/>
      <c r="D57" s="14"/>
      <c r="E57" s="13"/>
      <c r="F57" s="4"/>
      <c r="G57" s="4"/>
      <c r="H57" s="12"/>
      <c r="I57" s="5"/>
      <c r="J57" s="5"/>
      <c r="K57" s="6"/>
      <c r="L57" s="3"/>
      <c r="M57"/>
      <c r="N57"/>
      <c r="O57"/>
      <c r="P57" s="2"/>
    </row>
    <row r="58" spans="1:24" ht="16" x14ac:dyDescent="0.2">
      <c r="A58"/>
      <c r="B58" s="16"/>
      <c r="C58" s="15"/>
      <c r="D58" s="14"/>
      <c r="E58" s="13"/>
      <c r="F58" s="4"/>
      <c r="G58" s="4"/>
      <c r="H58" s="12"/>
      <c r="I58" s="5"/>
      <c r="J58" s="5"/>
      <c r="K58" s="6"/>
      <c r="L58" s="3"/>
      <c r="M58"/>
      <c r="N58"/>
      <c r="O58"/>
      <c r="P58" s="2"/>
    </row>
    <row r="59" spans="1:24" ht="16" x14ac:dyDescent="0.2">
      <c r="B59" s="16"/>
      <c r="C59" s="15"/>
      <c r="D59" s="14"/>
      <c r="E59" s="13"/>
      <c r="F59" s="4"/>
      <c r="G59" s="4"/>
      <c r="H59" s="12"/>
      <c r="I59" s="5"/>
      <c r="J59" s="5"/>
      <c r="K59" s="6"/>
      <c r="L59" s="3"/>
      <c r="M59"/>
      <c r="N59"/>
      <c r="O59"/>
      <c r="P59" s="2"/>
    </row>
    <row r="60" spans="1:24" ht="16" x14ac:dyDescent="0.2">
      <c r="B60" s="16"/>
      <c r="C60" s="15"/>
      <c r="D60" s="14"/>
      <c r="E60" s="13"/>
      <c r="F60" s="4"/>
      <c r="G60" s="4"/>
      <c r="H60" s="12"/>
      <c r="I60" s="5"/>
      <c r="J60" s="5"/>
      <c r="K60" s="6"/>
      <c r="L60" s="3"/>
      <c r="M60"/>
      <c r="N60"/>
      <c r="O60"/>
      <c r="P60" s="2"/>
    </row>
    <row r="61" spans="1:24" ht="16" x14ac:dyDescent="0.2">
      <c r="B61" s="16"/>
      <c r="C61" s="15"/>
      <c r="D61" s="14"/>
      <c r="E61" s="13"/>
      <c r="F61" s="4"/>
      <c r="G61" s="4"/>
      <c r="H61" s="12"/>
      <c r="I61" s="5"/>
      <c r="J61" s="5"/>
      <c r="K61" s="6"/>
      <c r="L61" s="18"/>
      <c r="M61"/>
      <c r="N61"/>
      <c r="O61"/>
      <c r="P61" s="2"/>
    </row>
    <row r="62" spans="1:24" ht="16" x14ac:dyDescent="0.2">
      <c r="B62" s="16"/>
      <c r="C62" s="15"/>
      <c r="D62" s="14"/>
      <c r="E62" s="13"/>
      <c r="F62" s="4"/>
      <c r="G62" s="4"/>
      <c r="H62" s="12"/>
      <c r="I62" s="5"/>
      <c r="J62" s="5"/>
      <c r="K62" s="6"/>
      <c r="L62" s="3"/>
      <c r="M62"/>
      <c r="N62"/>
      <c r="O62"/>
      <c r="P62" s="2"/>
    </row>
    <row r="63" spans="1:24" ht="16" x14ac:dyDescent="0.2">
      <c r="A63"/>
      <c r="B63" s="16"/>
      <c r="C63" s="15"/>
      <c r="D63" s="14"/>
      <c r="E63" s="13"/>
      <c r="F63" s="4"/>
      <c r="G63" s="4"/>
      <c r="H63" s="12"/>
      <c r="I63" s="5"/>
      <c r="J63" s="5"/>
      <c r="K63" s="6"/>
      <c r="L63" s="3"/>
      <c r="M63"/>
      <c r="N63"/>
      <c r="O63"/>
      <c r="P63" s="2"/>
    </row>
    <row r="64" spans="1:24" ht="16" x14ac:dyDescent="0.2">
      <c r="A64" s="7" t="s">
        <v>14</v>
      </c>
      <c r="B64" s="36">
        <f>COUNT(Tabla_Exp_1130[Disolución estándar])</f>
        <v>8</v>
      </c>
      <c r="C64" s="15"/>
      <c r="I64" s="5"/>
      <c r="J64" s="5"/>
      <c r="K64" s="6"/>
      <c r="L64" s="3"/>
      <c r="M64"/>
      <c r="N64"/>
      <c r="O64"/>
      <c r="P64" s="2"/>
    </row>
    <row r="65" spans="1:16" ht="18" x14ac:dyDescent="0.25">
      <c r="A65" s="7" t="s">
        <v>13</v>
      </c>
      <c r="B65" s="31">
        <f>J55-E55^2/B64</f>
        <v>0</v>
      </c>
      <c r="C65" s="15"/>
      <c r="D65" s="96" t="s">
        <v>12</v>
      </c>
      <c r="E65" s="96"/>
      <c r="F65" s="96"/>
      <c r="G65" s="96"/>
      <c r="H65" s="96"/>
      <c r="I65" s="5"/>
      <c r="J65" s="5"/>
      <c r="K65" s="6"/>
      <c r="L65" s="20"/>
      <c r="M65"/>
      <c r="N65" s="19"/>
      <c r="O65"/>
      <c r="P65" s="2"/>
    </row>
    <row r="66" spans="1:16" ht="18" customHeight="1" x14ac:dyDescent="0.25">
      <c r="A66" s="7" t="s">
        <v>11</v>
      </c>
      <c r="B66" s="31">
        <f>K55-I55^2/B64</f>
        <v>0</v>
      </c>
      <c r="C66" s="15"/>
      <c r="D66" s="96"/>
      <c r="E66" s="96"/>
      <c r="F66" s="96"/>
      <c r="G66" s="96"/>
      <c r="H66" s="96"/>
      <c r="I66" s="5"/>
      <c r="J66" s="5"/>
      <c r="K66" s="6"/>
      <c r="L66" s="18"/>
      <c r="M66"/>
      <c r="N66"/>
      <c r="O66"/>
      <c r="P66" s="2"/>
    </row>
    <row r="67" spans="1:16" ht="18" x14ac:dyDescent="0.25">
      <c r="A67" s="7" t="s">
        <v>10</v>
      </c>
      <c r="B67" s="31">
        <f>L55-(E55*I55)/B64</f>
        <v>0</v>
      </c>
      <c r="C67" s="15"/>
      <c r="D67" s="14"/>
      <c r="E67" s="13"/>
      <c r="F67" s="4"/>
      <c r="G67" s="4"/>
      <c r="H67" s="12"/>
      <c r="I67" s="5"/>
      <c r="J67" s="5"/>
      <c r="K67" s="6"/>
      <c r="L67" s="3"/>
      <c r="M67"/>
      <c r="N67"/>
      <c r="O67"/>
      <c r="P67" s="2"/>
    </row>
    <row r="68" spans="1:16" ht="18" x14ac:dyDescent="0.25">
      <c r="A68" s="7" t="s">
        <v>9</v>
      </c>
      <c r="B68" s="31" t="e">
        <f>SQRT((B66-B67^2/B65)/(B64-2))</f>
        <v>#DIV/0!</v>
      </c>
      <c r="C68" s="15"/>
      <c r="D68" s="96" t="s">
        <v>8</v>
      </c>
      <c r="E68" s="96"/>
      <c r="F68" s="96"/>
      <c r="G68" s="96"/>
      <c r="H68" s="96"/>
      <c r="I68" s="5"/>
      <c r="J68" s="5"/>
      <c r="K68" s="6"/>
      <c r="L68" s="17"/>
      <c r="M68"/>
      <c r="N68"/>
      <c r="O68"/>
      <c r="P68" s="2"/>
    </row>
    <row r="69" spans="1:16" ht="16" x14ac:dyDescent="0.2">
      <c r="C69" s="15"/>
      <c r="D69"/>
      <c r="E69"/>
      <c r="F69"/>
      <c r="G69"/>
      <c r="H69"/>
      <c r="I69" s="5"/>
      <c r="J69" s="5"/>
      <c r="K69" s="6"/>
      <c r="L69" s="3"/>
      <c r="M69"/>
      <c r="N69"/>
      <c r="O69"/>
      <c r="P69" s="2"/>
    </row>
    <row r="70" spans="1:16" ht="16" x14ac:dyDescent="0.2">
      <c r="C70" s="15"/>
      <c r="I70" s="5"/>
      <c r="J70" s="5"/>
      <c r="K70" s="6"/>
      <c r="L70" s="3"/>
      <c r="M70"/>
      <c r="N70"/>
      <c r="O70"/>
      <c r="P70" s="2"/>
    </row>
    <row r="71" spans="1:16" ht="16" x14ac:dyDescent="0.2">
      <c r="A71"/>
      <c r="B71" s="16"/>
      <c r="C71" s="15"/>
      <c r="D71" s="14"/>
      <c r="E71" s="13"/>
      <c r="F71" s="4"/>
      <c r="G71" s="4"/>
      <c r="H71" s="12"/>
      <c r="I71" s="5"/>
      <c r="J71" s="5"/>
      <c r="K71" s="6"/>
      <c r="L71" s="3"/>
      <c r="M71"/>
      <c r="N71"/>
      <c r="O71"/>
      <c r="P71" s="2"/>
    </row>
    <row r="72" spans="1:16" ht="16" x14ac:dyDescent="0.2">
      <c r="C72" s="5"/>
      <c r="D72" s="14"/>
      <c r="E72" s="13"/>
      <c r="F72" s="4"/>
      <c r="G72" s="4"/>
      <c r="H72" s="12"/>
      <c r="I72" s="5"/>
      <c r="J72" s="5"/>
      <c r="K72" s="6"/>
      <c r="L72" s="3"/>
      <c r="M72"/>
      <c r="N72"/>
      <c r="O72"/>
      <c r="P72" s="2"/>
    </row>
    <row r="73" spans="1:16" ht="16" x14ac:dyDescent="0.2">
      <c r="C73" s="5"/>
      <c r="D73" s="5"/>
      <c r="E73" s="5"/>
      <c r="F73" s="4"/>
      <c r="G73" s="4"/>
      <c r="H73" s="4"/>
      <c r="I73" s="5"/>
      <c r="J73" s="5"/>
      <c r="K73" s="6"/>
      <c r="L73" s="3"/>
      <c r="M73"/>
      <c r="N73"/>
      <c r="O73"/>
      <c r="P73" s="2"/>
    </row>
    <row r="74" spans="1:16" ht="16" x14ac:dyDescent="0.2">
      <c r="D74" s="5"/>
      <c r="E74" s="5"/>
      <c r="F74" s="4"/>
      <c r="G74" s="4"/>
      <c r="H74" s="4"/>
      <c r="I74" s="5"/>
      <c r="J74" s="5"/>
      <c r="K74" s="6"/>
      <c r="L74" s="3"/>
      <c r="M74"/>
      <c r="N74"/>
      <c r="O74"/>
      <c r="P74" s="2"/>
    </row>
    <row r="75" spans="1:16" ht="16" x14ac:dyDescent="0.2">
      <c r="A75" s="8" t="s">
        <v>7</v>
      </c>
      <c r="B75" s="31" t="e">
        <f>B67/B65</f>
        <v>#DIV/0!</v>
      </c>
      <c r="D75" s="96" t="s">
        <v>6</v>
      </c>
      <c r="E75" s="96"/>
      <c r="F75" s="96"/>
      <c r="G75" s="96"/>
      <c r="H75" s="96"/>
      <c r="I75" s="5"/>
      <c r="J75" s="5"/>
      <c r="K75" s="6"/>
      <c r="M75"/>
      <c r="N75"/>
      <c r="O75"/>
      <c r="P75" s="2"/>
    </row>
    <row r="76" spans="1:16" ht="16" x14ac:dyDescent="0.2">
      <c r="A76" s="9" t="s">
        <v>5</v>
      </c>
      <c r="B76" s="31" t="e">
        <f>I56-B75*E56</f>
        <v>#DIV/0!</v>
      </c>
      <c r="C76" s="5"/>
      <c r="D76" s="96"/>
      <c r="E76" s="96"/>
      <c r="F76" s="96"/>
      <c r="G76" s="96"/>
      <c r="H76" s="96"/>
      <c r="I76" s="5"/>
      <c r="J76" s="5"/>
      <c r="K76" s="6"/>
      <c r="M76" s="3"/>
      <c r="N76"/>
      <c r="O76"/>
      <c r="P76" s="2"/>
    </row>
    <row r="77" spans="1:16" ht="19" x14ac:dyDescent="0.2">
      <c r="A77" s="8" t="s">
        <v>4</v>
      </c>
      <c r="B77" s="32" t="e">
        <f>((B64*L55-E55*I55)/(SQRT(B64*J55-E55^2)*SQRT(B64*K55-I55^2)))^2</f>
        <v>#DIV/0!</v>
      </c>
      <c r="C77" s="5"/>
      <c r="D77" s="5"/>
      <c r="E77" s="5"/>
      <c r="F77" s="4"/>
      <c r="G77" s="4"/>
      <c r="H77" s="4"/>
      <c r="I77" s="5"/>
      <c r="J77" s="5"/>
      <c r="K77" s="6"/>
      <c r="L77" s="3"/>
      <c r="M77"/>
      <c r="N77"/>
      <c r="O77"/>
      <c r="P77" s="2"/>
    </row>
    <row r="78" spans="1:16" ht="16" x14ac:dyDescent="0.2">
      <c r="C78" s="5"/>
      <c r="D78" s="5"/>
      <c r="E78" s="5"/>
      <c r="F78" s="4"/>
      <c r="G78" s="4"/>
      <c r="H78" s="4"/>
      <c r="I78" s="5"/>
      <c r="J78" s="5"/>
      <c r="K78" s="6"/>
      <c r="L78" s="3"/>
      <c r="M78"/>
      <c r="N78"/>
      <c r="O78"/>
      <c r="P78" s="2"/>
    </row>
    <row r="79" spans="1:16" ht="16" customHeight="1" x14ac:dyDescent="0.2">
      <c r="A79" s="10" t="s">
        <v>3</v>
      </c>
      <c r="B79" s="11">
        <v>0.05</v>
      </c>
      <c r="C79" s="5"/>
      <c r="D79" s="103" t="s">
        <v>28</v>
      </c>
      <c r="E79" s="104"/>
      <c r="F79" s="104"/>
      <c r="G79" s="104"/>
      <c r="H79" s="105"/>
      <c r="I79" s="5"/>
      <c r="J79" s="5"/>
      <c r="K79" s="6"/>
      <c r="L79" s="3"/>
      <c r="M79"/>
      <c r="N79"/>
      <c r="O79"/>
      <c r="P79" s="2"/>
    </row>
    <row r="80" spans="1:16" ht="18" x14ac:dyDescent="0.2">
      <c r="A80" s="10" t="s">
        <v>2</v>
      </c>
      <c r="B80" s="5">
        <f>_xlfn.T.INV.2T(B79,B64)</f>
        <v>2.3060041352041671</v>
      </c>
      <c r="C80" s="5"/>
      <c r="D80" s="106"/>
      <c r="E80" s="107"/>
      <c r="F80" s="107"/>
      <c r="G80" s="107"/>
      <c r="H80" s="108"/>
      <c r="I80" s="5"/>
      <c r="J80" s="5"/>
      <c r="K80" s="6"/>
      <c r="L80" s="3"/>
      <c r="M80"/>
      <c r="N80"/>
      <c r="O80"/>
      <c r="P80" s="2"/>
    </row>
    <row r="81" spans="1:16" ht="16" x14ac:dyDescent="0.2">
      <c r="C81" s="5"/>
      <c r="D81" s="5"/>
      <c r="E81" s="5"/>
      <c r="F81" s="4"/>
      <c r="G81" s="4"/>
      <c r="H81" s="4"/>
      <c r="I81" s="5"/>
      <c r="J81" s="5"/>
      <c r="K81" s="6"/>
      <c r="L81" s="3"/>
      <c r="M81"/>
      <c r="N81"/>
      <c r="O81"/>
      <c r="P81" s="2"/>
    </row>
    <row r="82" spans="1:16" ht="16" x14ac:dyDescent="0.2">
      <c r="A82" s="5"/>
      <c r="B82" s="5"/>
      <c r="C82" s="5"/>
      <c r="D82" s="5"/>
      <c r="E82" s="5"/>
      <c r="F82" s="4"/>
      <c r="G82" s="4"/>
      <c r="H82" s="4"/>
      <c r="I82" s="5"/>
      <c r="J82" s="5"/>
      <c r="K82" s="6"/>
      <c r="L82" s="3"/>
      <c r="M82"/>
      <c r="N82"/>
      <c r="O82"/>
      <c r="P82" s="2"/>
    </row>
    <row r="83" spans="1:16" ht="18" customHeight="1" x14ac:dyDescent="0.2">
      <c r="A83"/>
      <c r="B83"/>
      <c r="C83"/>
      <c r="D83"/>
      <c r="E83"/>
      <c r="F83" s="4"/>
      <c r="G83" s="4"/>
      <c r="H83" s="4"/>
      <c r="I83" s="5"/>
      <c r="J83" s="5"/>
      <c r="K83" s="6"/>
      <c r="L83" s="3"/>
      <c r="M83"/>
      <c r="N83"/>
      <c r="O83"/>
      <c r="P83" s="2"/>
    </row>
    <row r="84" spans="1:16" ht="16" x14ac:dyDescent="0.2">
      <c r="A84"/>
      <c r="B84"/>
      <c r="C84"/>
      <c r="D84"/>
      <c r="E84"/>
      <c r="F84" s="4"/>
      <c r="G84" s="4"/>
      <c r="H84" s="4"/>
      <c r="I84" s="5"/>
      <c r="J84" s="5"/>
      <c r="K84" s="6"/>
      <c r="L84" s="3"/>
      <c r="M84"/>
      <c r="N84"/>
      <c r="O84"/>
      <c r="P84" s="2"/>
    </row>
    <row r="85" spans="1:16" ht="16" x14ac:dyDescent="0.2">
      <c r="C85"/>
      <c r="D85"/>
      <c r="E85"/>
      <c r="I85" s="5"/>
      <c r="J85" s="5"/>
      <c r="K85" s="6"/>
      <c r="L85" s="3"/>
      <c r="M85"/>
      <c r="N85"/>
      <c r="O85"/>
      <c r="P85" s="2"/>
    </row>
    <row r="86" spans="1:16" ht="18" x14ac:dyDescent="0.25">
      <c r="A86" s="8" t="s">
        <v>0</v>
      </c>
      <c r="B86" s="31" t="e">
        <f>B68/SQRT(B65)</f>
        <v>#DIV/0!</v>
      </c>
      <c r="C86"/>
      <c r="D86" s="96" t="s">
        <v>29</v>
      </c>
      <c r="E86" s="96"/>
      <c r="F86" s="96"/>
      <c r="G86" s="96"/>
      <c r="H86" s="96"/>
      <c r="I86" s="5"/>
      <c r="J86" s="5"/>
      <c r="K86" s="6"/>
      <c r="L86" s="3"/>
      <c r="M86"/>
      <c r="N86"/>
      <c r="O86"/>
      <c r="P86" s="2"/>
    </row>
    <row r="87" spans="1:16" ht="18" x14ac:dyDescent="0.25">
      <c r="A87" s="9" t="s">
        <v>1</v>
      </c>
      <c r="B87" s="31" t="e">
        <f>B68*SQRT((1/B64)+E56^2/B65)</f>
        <v>#DIV/0!</v>
      </c>
      <c r="C87"/>
      <c r="D87" s="96"/>
      <c r="E87" s="96"/>
      <c r="F87" s="96"/>
      <c r="G87" s="96"/>
      <c r="H87" s="96"/>
      <c r="I87" s="5"/>
      <c r="J87" s="5"/>
      <c r="K87" s="6"/>
      <c r="L87" s="3"/>
      <c r="M87"/>
      <c r="N87"/>
      <c r="O87"/>
      <c r="P87" s="2"/>
    </row>
    <row r="88" spans="1:16" ht="16" x14ac:dyDescent="0.2">
      <c r="C88" s="5"/>
      <c r="D88" s="5"/>
      <c r="E88" s="5"/>
      <c r="F88" s="4"/>
      <c r="G88" s="4"/>
      <c r="H88" s="4"/>
      <c r="I88" s="5"/>
      <c r="J88" s="5"/>
      <c r="K88" s="6"/>
      <c r="L88" s="3"/>
      <c r="M88"/>
      <c r="N88"/>
      <c r="O88"/>
      <c r="P88" s="2"/>
    </row>
    <row r="89" spans="1:16" ht="16" x14ac:dyDescent="0.2">
      <c r="A89" s="5"/>
      <c r="B89" s="5"/>
      <c r="C89" s="5"/>
      <c r="D89" s="5"/>
      <c r="E89" s="5"/>
      <c r="F89" s="4"/>
      <c r="G89" s="4"/>
      <c r="H89" s="4"/>
      <c r="I89" s="5"/>
      <c r="J89" s="5"/>
      <c r="K89" s="6"/>
      <c r="L89" s="3"/>
      <c r="M89"/>
      <c r="N89"/>
      <c r="O89"/>
      <c r="P89" s="2"/>
    </row>
    <row r="90" spans="1:16" ht="16" x14ac:dyDescent="0.2">
      <c r="A90"/>
      <c r="B90"/>
      <c r="C90"/>
      <c r="D90"/>
      <c r="E90"/>
      <c r="F90" s="4"/>
      <c r="G90" s="4"/>
      <c r="H90" s="4"/>
      <c r="I90" s="5"/>
      <c r="J90" s="5"/>
      <c r="K90" s="6"/>
      <c r="L90" s="3"/>
      <c r="M90"/>
      <c r="N90"/>
      <c r="O90"/>
      <c r="P90" s="2"/>
    </row>
    <row r="91" spans="1:16" ht="16" x14ac:dyDescent="0.2">
      <c r="A91"/>
      <c r="B91"/>
      <c r="C91"/>
      <c r="D91"/>
      <c r="E91"/>
      <c r="F91" s="4"/>
      <c r="G91" s="4"/>
      <c r="H91" s="4"/>
      <c r="I91" s="5"/>
      <c r="J91" s="5"/>
      <c r="K91" s="6"/>
      <c r="L91" s="3"/>
      <c r="M91"/>
      <c r="N91"/>
      <c r="O91"/>
      <c r="P91" s="2"/>
    </row>
    <row r="92" spans="1:16" ht="16" x14ac:dyDescent="0.2">
      <c r="A92"/>
      <c r="B92"/>
      <c r="C92"/>
      <c r="D92"/>
      <c r="E92"/>
      <c r="F92" s="4"/>
      <c r="G92" s="4"/>
      <c r="H92" s="4"/>
      <c r="I92" s="5"/>
      <c r="J92" s="5"/>
      <c r="K92" s="6"/>
      <c r="L92" s="3"/>
      <c r="M92"/>
      <c r="N92"/>
      <c r="O92"/>
      <c r="P92" s="2"/>
    </row>
    <row r="93" spans="1:16" ht="32" customHeight="1" x14ac:dyDescent="0.2">
      <c r="A93" s="56" t="s">
        <v>80</v>
      </c>
      <c r="B93" s="56" t="s">
        <v>57</v>
      </c>
      <c r="C93" s="56" t="s">
        <v>81</v>
      </c>
      <c r="D93"/>
      <c r="E93"/>
      <c r="F93"/>
      <c r="I93" s="5"/>
      <c r="J93" s="5"/>
      <c r="K93" s="6"/>
      <c r="L93" s="3"/>
      <c r="M93"/>
      <c r="N93"/>
      <c r="O93"/>
      <c r="P93" s="2"/>
    </row>
    <row r="94" spans="1:16" ht="16" x14ac:dyDescent="0.2">
      <c r="A94" s="58">
        <v>1</v>
      </c>
      <c r="B94" s="45"/>
      <c r="C94" s="30"/>
      <c r="D94"/>
      <c r="E94"/>
      <c r="F94"/>
      <c r="G94" s="4"/>
      <c r="H94" s="4"/>
      <c r="I94" s="5"/>
      <c r="J94" s="5"/>
      <c r="K94" s="6"/>
      <c r="L94" s="3"/>
      <c r="M94"/>
      <c r="N94"/>
      <c r="O94"/>
      <c r="P94" s="2"/>
    </row>
    <row r="95" spans="1:16" ht="16" x14ac:dyDescent="0.2">
      <c r="A95" s="58">
        <v>2</v>
      </c>
      <c r="B95" s="45"/>
      <c r="C95" s="30"/>
      <c r="D95"/>
      <c r="E95"/>
      <c r="F95"/>
      <c r="G95" s="4"/>
      <c r="H95" s="4"/>
      <c r="I95" s="5"/>
      <c r="J95" s="5"/>
      <c r="K95" s="6"/>
      <c r="L95" s="3"/>
      <c r="M95"/>
      <c r="N95"/>
      <c r="O95"/>
      <c r="P95" s="2"/>
    </row>
    <row r="96" spans="1:16" ht="16" x14ac:dyDescent="0.2">
      <c r="A96" s="58">
        <v>3</v>
      </c>
      <c r="B96" s="45"/>
      <c r="C96" s="30"/>
      <c r="D96"/>
      <c r="E96"/>
      <c r="F96"/>
      <c r="G96" s="4"/>
      <c r="H96" s="4"/>
      <c r="I96" s="5"/>
      <c r="J96" s="5"/>
      <c r="K96" s="6"/>
      <c r="L96" s="3"/>
      <c r="M96"/>
      <c r="N96"/>
      <c r="O96"/>
      <c r="P96" s="2"/>
    </row>
    <row r="97" spans="1:16" ht="16" x14ac:dyDescent="0.2">
      <c r="C97"/>
      <c r="D97"/>
      <c r="E97"/>
      <c r="I97" s="5"/>
      <c r="J97" s="5"/>
      <c r="K97" s="6"/>
      <c r="L97" s="3"/>
      <c r="M97"/>
      <c r="N97"/>
      <c r="O97"/>
      <c r="P97" s="2"/>
    </row>
    <row r="98" spans="1:16" ht="15.75" customHeight="1" x14ac:dyDescent="0.2">
      <c r="A98" s="8" t="s">
        <v>82</v>
      </c>
      <c r="B98" s="42"/>
      <c r="C98"/>
      <c r="D98" s="96" t="s">
        <v>84</v>
      </c>
      <c r="E98" s="96"/>
      <c r="F98" s="96"/>
      <c r="G98" s="96"/>
      <c r="H98" s="96"/>
      <c r="I98" s="5"/>
      <c r="J98" s="5"/>
      <c r="K98" s="6"/>
      <c r="L98" s="3"/>
      <c r="M98"/>
      <c r="N98"/>
      <c r="O98"/>
      <c r="P98" s="2"/>
    </row>
    <row r="99" spans="1:16" ht="20" x14ac:dyDescent="0.25">
      <c r="A99" s="8" t="s">
        <v>38</v>
      </c>
      <c r="B99" s="31"/>
      <c r="C99"/>
      <c r="D99" s="96"/>
      <c r="E99" s="96"/>
      <c r="F99" s="96"/>
      <c r="G99" s="96"/>
      <c r="H99" s="96"/>
      <c r="I99" s="5"/>
      <c r="J99" s="5"/>
      <c r="K99" s="6"/>
      <c r="L99" s="3"/>
      <c r="M99"/>
      <c r="N99"/>
      <c r="O99"/>
      <c r="P99" s="2"/>
    </row>
    <row r="100" spans="1:16" ht="18" x14ac:dyDescent="0.25">
      <c r="A100" s="9" t="s">
        <v>83</v>
      </c>
      <c r="B100" s="59"/>
      <c r="C100"/>
      <c r="D100" s="96"/>
      <c r="E100" s="96"/>
      <c r="F100" s="96"/>
      <c r="G100" s="96"/>
      <c r="H100" s="96"/>
      <c r="I100" s="5"/>
      <c r="J100" s="5"/>
      <c r="K100" s="6"/>
      <c r="L100" s="3"/>
      <c r="M100"/>
      <c r="N100"/>
      <c r="O100"/>
      <c r="P100" s="2"/>
    </row>
    <row r="101" spans="1:16" ht="18" x14ac:dyDescent="0.25">
      <c r="A101" s="9" t="s">
        <v>87</v>
      </c>
      <c r="B101" s="61"/>
      <c r="C101"/>
      <c r="D101" s="96"/>
      <c r="E101" s="96"/>
      <c r="F101" s="96"/>
      <c r="G101" s="96"/>
      <c r="H101" s="96"/>
      <c r="I101" s="5"/>
      <c r="J101" s="5"/>
      <c r="K101" s="6"/>
      <c r="L101" s="3"/>
      <c r="M101"/>
      <c r="N101"/>
      <c r="O101"/>
      <c r="P101" s="2"/>
    </row>
    <row r="102" spans="1:16" ht="16" x14ac:dyDescent="0.2">
      <c r="A102"/>
      <c r="B102"/>
      <c r="C102"/>
      <c r="D102"/>
      <c r="E102"/>
      <c r="F102" s="4"/>
      <c r="G102" s="4"/>
      <c r="H102" s="4"/>
      <c r="I102"/>
      <c r="J102"/>
      <c r="K102"/>
      <c r="L102" s="3"/>
      <c r="M102"/>
      <c r="N102"/>
      <c r="O102"/>
      <c r="P102" s="2"/>
    </row>
    <row r="103" spans="1:16" ht="16" x14ac:dyDescent="0.2">
      <c r="A103" s="39" t="s">
        <v>30</v>
      </c>
      <c r="B103"/>
      <c r="C103"/>
      <c r="D103"/>
      <c r="E103"/>
      <c r="F103" s="4"/>
      <c r="G103" s="4"/>
      <c r="H103" s="4"/>
      <c r="I103"/>
      <c r="J103"/>
      <c r="K103"/>
      <c r="L103" s="6"/>
      <c r="M103" s="3"/>
      <c r="N103"/>
      <c r="O103"/>
      <c r="P103" s="2"/>
    </row>
    <row r="104" spans="1:16" ht="16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 s="2"/>
    </row>
    <row r="105" spans="1:16" ht="48" customHeight="1" x14ac:dyDescent="0.2">
      <c r="A105" s="95" t="str">
        <f>CONCATENATE("Se encontró que el contenido de fluoruro en pasta de dientes comercial de la marca ",$K$30," con número de lote ",$K$32,", fue de ",FIXED($B$101,2)," ppm. Por lo que ",IF(AND($B$101&lt;=1500,$B$101&gt;=551),"cumple","no cumple")," con el contenido recomendado por la NOM-013-SSA2-2006.")</f>
        <v>Se encontró que el contenido de fluoruro en pasta de dientes comercial de la marca  con número de lote , fue de 0.00 ppm. Por lo que no cumple con el contenido recomendado por la NOM-013-SSA2-2006.</v>
      </c>
      <c r="B105" s="95"/>
      <c r="C105" s="95"/>
      <c r="D105" s="95"/>
      <c r="E105" s="95"/>
      <c r="F105" s="95"/>
      <c r="G105" s="95"/>
      <c r="H105" s="95"/>
      <c r="I105"/>
      <c r="J105"/>
      <c r="K105"/>
      <c r="L105"/>
      <c r="M105"/>
      <c r="N105"/>
      <c r="O105"/>
      <c r="P105" s="2"/>
    </row>
    <row r="106" spans="1:16" ht="16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 s="2"/>
    </row>
    <row r="107" spans="1:16" ht="16" x14ac:dyDescent="0.2">
      <c r="A107"/>
      <c r="B107"/>
      <c r="C107"/>
      <c r="D107"/>
      <c r="E107"/>
      <c r="F107"/>
      <c r="G107"/>
      <c r="H107"/>
      <c r="I107"/>
      <c r="J107"/>
      <c r="K107" s="6"/>
      <c r="L107" s="3"/>
      <c r="M107"/>
      <c r="N107"/>
      <c r="O107"/>
      <c r="P107" s="2"/>
    </row>
    <row r="108" spans="1:16" ht="120" customHeight="1" x14ac:dyDescent="0.2">
      <c r="A108" s="90" t="s">
        <v>88</v>
      </c>
      <c r="B108" s="91"/>
      <c r="C108" s="91"/>
      <c r="D108" s="91"/>
      <c r="E108" s="91"/>
      <c r="F108" s="91"/>
      <c r="G108" s="91"/>
      <c r="H108" s="91"/>
      <c r="I108" s="92"/>
      <c r="J108"/>
      <c r="K108"/>
      <c r="L108" s="3"/>
      <c r="M108"/>
      <c r="N108"/>
      <c r="O108"/>
      <c r="P108" s="2"/>
    </row>
    <row r="109" spans="1:16" ht="16" x14ac:dyDescent="0.2">
      <c r="A109" s="5"/>
      <c r="B109" s="5"/>
      <c r="C109" s="5"/>
      <c r="D109" s="5"/>
      <c r="E109" s="5"/>
      <c r="F109" s="4"/>
      <c r="G109" s="4"/>
      <c r="H109" s="4"/>
      <c r="I109" s="5"/>
      <c r="J109" s="5"/>
      <c r="K109" s="6"/>
      <c r="L109" s="3"/>
      <c r="M109"/>
      <c r="N109"/>
      <c r="O109"/>
      <c r="P109" s="2"/>
    </row>
    <row r="110" spans="1:16" ht="16" x14ac:dyDescent="0.2">
      <c r="A110" s="5"/>
      <c r="B110" s="5"/>
      <c r="C110" s="5"/>
      <c r="D110" s="5"/>
      <c r="E110" s="5"/>
      <c r="F110" s="4"/>
      <c r="G110" s="4"/>
      <c r="H110" s="4"/>
      <c r="I110" s="5"/>
      <c r="J110" s="5"/>
      <c r="K110" s="6"/>
      <c r="L110" s="3"/>
      <c r="M110"/>
      <c r="N110"/>
      <c r="O110"/>
      <c r="P110" s="2"/>
    </row>
    <row r="111" spans="1:16" ht="16" x14ac:dyDescent="0.2">
      <c r="A111" s="5"/>
      <c r="B111" s="5"/>
      <c r="C111" s="5"/>
      <c r="D111" s="5"/>
      <c r="E111" s="5"/>
      <c r="F111" s="4"/>
      <c r="G111" s="4"/>
      <c r="H111" s="4"/>
      <c r="I111" s="5"/>
      <c r="J111" s="5"/>
      <c r="K111" s="6"/>
      <c r="L111" s="3"/>
      <c r="M111"/>
      <c r="N111"/>
      <c r="O111"/>
      <c r="P111" s="2"/>
    </row>
    <row r="112" spans="1:16" ht="16" x14ac:dyDescent="0.2">
      <c r="A112" s="5"/>
      <c r="B112" s="5"/>
      <c r="C112" s="5"/>
      <c r="D112" s="5"/>
      <c r="E112" s="5"/>
      <c r="F112" s="4"/>
      <c r="G112" s="4"/>
      <c r="H112" s="4"/>
      <c r="I112" s="5"/>
      <c r="J112" s="5"/>
      <c r="K112" s="6"/>
      <c r="L112" s="3"/>
      <c r="M112"/>
      <c r="N112"/>
      <c r="O112"/>
      <c r="P112" s="2"/>
    </row>
    <row r="113" spans="1:16" ht="16" x14ac:dyDescent="0.2">
      <c r="A113" s="5"/>
      <c r="B113" s="5"/>
      <c r="C113" s="5"/>
      <c r="D113" s="5"/>
      <c r="E113" s="5"/>
      <c r="F113" s="4"/>
      <c r="G113" s="4"/>
      <c r="H113" s="4"/>
      <c r="I113" s="5"/>
      <c r="J113" s="5"/>
      <c r="K113" s="6"/>
      <c r="L113" s="3"/>
      <c r="M113"/>
      <c r="N113"/>
      <c r="O113"/>
      <c r="P113" s="2"/>
    </row>
    <row r="114" spans="1:16" ht="16" x14ac:dyDescent="0.2">
      <c r="A114" s="5"/>
      <c r="B114" s="5"/>
      <c r="C114" s="5"/>
      <c r="D114" s="5"/>
      <c r="E114" s="5"/>
      <c r="F114" s="4"/>
      <c r="G114" s="4"/>
      <c r="H114" s="4"/>
      <c r="I114" s="5"/>
      <c r="J114" s="5"/>
      <c r="K114" s="6"/>
      <c r="L114" s="3"/>
      <c r="M114"/>
      <c r="N114"/>
      <c r="O114"/>
      <c r="P114" s="2"/>
    </row>
    <row r="115" spans="1:16" ht="16" x14ac:dyDescent="0.2">
      <c r="A115" s="5"/>
      <c r="B115" s="5"/>
      <c r="C115" s="5"/>
      <c r="D115" s="5"/>
      <c r="E115" s="5"/>
      <c r="F115" s="4"/>
      <c r="G115" s="4"/>
      <c r="H115" s="4"/>
      <c r="I115" s="5"/>
      <c r="J115" s="5"/>
      <c r="K115" s="6"/>
      <c r="L115" s="3"/>
      <c r="M115"/>
      <c r="N115"/>
      <c r="O115"/>
      <c r="P115" s="2"/>
    </row>
    <row r="116" spans="1:16" ht="16" x14ac:dyDescent="0.2">
      <c r="A116" s="5"/>
      <c r="B116" s="5"/>
      <c r="C116" s="5"/>
      <c r="D116" s="5"/>
      <c r="E116" s="5"/>
      <c r="F116" s="4"/>
      <c r="G116" s="4"/>
      <c r="H116" s="4"/>
      <c r="I116" s="5"/>
      <c r="J116" s="5"/>
      <c r="K116" s="6"/>
      <c r="L116" s="3"/>
      <c r="M116"/>
      <c r="N116"/>
      <c r="O116"/>
      <c r="P116" s="2"/>
    </row>
    <row r="117" spans="1:16" ht="16" x14ac:dyDescent="0.2">
      <c r="A117" s="5"/>
      <c r="B117" s="5"/>
      <c r="C117" s="5"/>
      <c r="D117" s="5"/>
      <c r="E117" s="5"/>
      <c r="F117" s="4"/>
      <c r="G117" s="4"/>
      <c r="H117" s="4"/>
      <c r="I117" s="5"/>
      <c r="J117" s="5"/>
      <c r="K117" s="6"/>
      <c r="L117" s="3"/>
      <c r="M117"/>
      <c r="N117"/>
      <c r="O117"/>
      <c r="P117" s="2"/>
    </row>
    <row r="118" spans="1:16" ht="16" x14ac:dyDescent="0.2">
      <c r="A118" s="5"/>
      <c r="B118" s="5"/>
      <c r="C118" s="5"/>
      <c r="D118" s="5"/>
      <c r="E118" s="5"/>
      <c r="F118" s="4"/>
      <c r="G118" s="4"/>
      <c r="H118" s="4"/>
      <c r="I118" s="5"/>
      <c r="J118" s="5"/>
      <c r="K118" s="6"/>
      <c r="L118" s="3"/>
      <c r="M118"/>
      <c r="N118"/>
      <c r="O118"/>
      <c r="P118" s="2"/>
    </row>
    <row r="119" spans="1:16" ht="16" x14ac:dyDescent="0.2">
      <c r="A119" s="5"/>
      <c r="B119" s="5"/>
      <c r="C119" s="5"/>
      <c r="D119" s="5"/>
      <c r="E119" s="5"/>
      <c r="F119" s="4"/>
      <c r="G119" s="4"/>
      <c r="H119" s="4"/>
      <c r="I119" s="5"/>
      <c r="J119" s="5"/>
      <c r="K119" s="6"/>
      <c r="L119" s="3"/>
      <c r="M119"/>
      <c r="N119"/>
      <c r="O119"/>
      <c r="P119" s="2"/>
    </row>
    <row r="120" spans="1:16" ht="16" x14ac:dyDescent="0.2">
      <c r="A120" s="5"/>
      <c r="B120" s="5"/>
      <c r="C120" s="5"/>
      <c r="D120" s="5"/>
      <c r="E120" s="5"/>
      <c r="F120" s="4"/>
      <c r="G120" s="4"/>
      <c r="H120" s="4"/>
      <c r="I120" s="5"/>
      <c r="J120" s="5"/>
      <c r="K120" s="6"/>
      <c r="L120" s="3"/>
      <c r="M120"/>
      <c r="N120"/>
      <c r="O120"/>
      <c r="P120" s="2"/>
    </row>
    <row r="121" spans="1:16" ht="16" x14ac:dyDescent="0.2">
      <c r="A121" s="5"/>
      <c r="B121" s="5"/>
      <c r="C121" s="5"/>
      <c r="D121" s="5"/>
      <c r="E121" s="5"/>
      <c r="F121" s="4"/>
      <c r="G121" s="4"/>
      <c r="H121" s="4"/>
      <c r="I121" s="5"/>
      <c r="J121" s="5"/>
      <c r="K121" s="6"/>
      <c r="L121" s="3"/>
      <c r="M121"/>
      <c r="N121"/>
      <c r="O121"/>
      <c r="P121" s="2"/>
    </row>
    <row r="122" spans="1:16" ht="16" x14ac:dyDescent="0.2">
      <c r="A122" s="5"/>
      <c r="B122" s="5"/>
      <c r="C122" s="5"/>
      <c r="D122" s="5"/>
      <c r="E122" s="5"/>
      <c r="F122" s="4"/>
      <c r="G122" s="4"/>
      <c r="H122" s="4"/>
      <c r="I122" s="5"/>
      <c r="J122" s="5"/>
      <c r="K122" s="6"/>
      <c r="L122" s="3"/>
      <c r="M122"/>
      <c r="N122"/>
      <c r="O122"/>
      <c r="P122" s="2"/>
    </row>
    <row r="123" spans="1:16" ht="16" x14ac:dyDescent="0.2">
      <c r="A123" s="5"/>
      <c r="B123" s="5"/>
      <c r="C123" s="5"/>
      <c r="D123" s="5"/>
      <c r="E123" s="5"/>
      <c r="F123" s="4"/>
      <c r="G123" s="4"/>
      <c r="H123" s="4"/>
      <c r="I123" s="5"/>
      <c r="J123" s="5"/>
      <c r="K123" s="6"/>
      <c r="L123" s="3"/>
      <c r="M123"/>
      <c r="N123"/>
      <c r="O123"/>
      <c r="P123" s="2"/>
    </row>
    <row r="124" spans="1:16" ht="16" x14ac:dyDescent="0.2">
      <c r="A124" s="5"/>
      <c r="B124" s="5"/>
      <c r="C124" s="5"/>
      <c r="D124" s="5"/>
      <c r="E124" s="5"/>
      <c r="F124" s="4"/>
      <c r="G124" s="4"/>
      <c r="H124" s="4"/>
      <c r="I124" s="5"/>
      <c r="J124" s="5"/>
      <c r="K124" s="6"/>
      <c r="L124" s="3"/>
      <c r="M124"/>
      <c r="N124"/>
      <c r="O124"/>
      <c r="P124" s="2"/>
    </row>
    <row r="125" spans="1:16" ht="16" x14ac:dyDescent="0.2">
      <c r="A125" s="5"/>
      <c r="B125" s="5"/>
      <c r="C125" s="5"/>
      <c r="D125" s="5"/>
      <c r="E125" s="5"/>
      <c r="F125" s="4"/>
      <c r="G125" s="4"/>
      <c r="H125" s="4"/>
      <c r="I125" s="5"/>
      <c r="J125" s="5"/>
      <c r="K125" s="6"/>
      <c r="L125" s="3"/>
      <c r="M125"/>
      <c r="N125"/>
      <c r="O125"/>
      <c r="P125" s="2"/>
    </row>
    <row r="126" spans="1:16" ht="16" x14ac:dyDescent="0.2">
      <c r="A126" s="5"/>
      <c r="B126" s="5"/>
      <c r="C126" s="5"/>
      <c r="D126" s="5"/>
      <c r="E126" s="5"/>
      <c r="F126" s="4"/>
      <c r="G126" s="4"/>
      <c r="H126" s="4"/>
      <c r="I126" s="5"/>
      <c r="J126" s="5"/>
      <c r="K126" s="6"/>
      <c r="L126" s="3"/>
      <c r="M126"/>
      <c r="N126"/>
      <c r="O126"/>
      <c r="P126" s="2"/>
    </row>
    <row r="127" spans="1:16" ht="16" x14ac:dyDescent="0.2">
      <c r="A127" s="5"/>
      <c r="B127" s="5"/>
      <c r="C127" s="5"/>
      <c r="D127" s="5"/>
      <c r="E127" s="5"/>
      <c r="F127" s="4"/>
      <c r="G127" s="4"/>
      <c r="H127" s="4"/>
      <c r="I127" s="5"/>
      <c r="J127" s="5"/>
      <c r="K127" s="6"/>
      <c r="L127" s="3"/>
      <c r="M127"/>
      <c r="N127"/>
      <c r="O127"/>
      <c r="P127" s="2"/>
    </row>
    <row r="128" spans="1:16" ht="16" x14ac:dyDescent="0.2">
      <c r="A128" s="5"/>
      <c r="B128" s="5"/>
      <c r="C128" s="5"/>
      <c r="D128" s="5"/>
      <c r="E128" s="5"/>
      <c r="F128" s="4"/>
      <c r="G128" s="4"/>
      <c r="H128" s="4"/>
      <c r="I128" s="5"/>
      <c r="J128" s="5"/>
      <c r="K128" s="6"/>
      <c r="L128" s="3"/>
      <c r="M128"/>
      <c r="N128"/>
      <c r="O128"/>
      <c r="P128" s="2"/>
    </row>
    <row r="129" spans="1:16" ht="16" x14ac:dyDescent="0.2">
      <c r="A129" s="5"/>
      <c r="B129" s="5"/>
      <c r="C129" s="5"/>
      <c r="D129" s="5"/>
      <c r="E129" s="5"/>
      <c r="F129" s="4"/>
      <c r="G129" s="4"/>
      <c r="H129" s="4"/>
      <c r="I129" s="5"/>
      <c r="J129" s="5"/>
      <c r="K129" s="6"/>
      <c r="L129" s="3"/>
      <c r="M129"/>
      <c r="N129"/>
      <c r="O129"/>
      <c r="P129" s="2"/>
    </row>
    <row r="130" spans="1:16" ht="16" x14ac:dyDescent="0.2">
      <c r="A130" s="5"/>
      <c r="B130" s="5"/>
      <c r="C130" s="5"/>
      <c r="D130" s="5"/>
      <c r="E130" s="5"/>
      <c r="F130" s="4"/>
      <c r="G130" s="4"/>
      <c r="H130" s="4"/>
      <c r="I130" s="5"/>
      <c r="J130" s="5"/>
      <c r="K130" s="6"/>
      <c r="L130" s="3"/>
      <c r="M130"/>
      <c r="N130"/>
      <c r="O130"/>
      <c r="P130" s="2"/>
    </row>
    <row r="131" spans="1:16" ht="16" x14ac:dyDescent="0.2">
      <c r="A131" s="5"/>
      <c r="B131" s="5"/>
      <c r="C131" s="5"/>
      <c r="D131" s="5"/>
      <c r="E131" s="5"/>
      <c r="F131" s="4"/>
      <c r="G131" s="4"/>
      <c r="H131" s="4"/>
      <c r="I131" s="5"/>
      <c r="J131" s="5"/>
      <c r="K131" s="6"/>
      <c r="L131" s="3"/>
      <c r="M131"/>
      <c r="N131"/>
      <c r="O131"/>
      <c r="P131" s="2"/>
    </row>
    <row r="132" spans="1:16" ht="16" x14ac:dyDescent="0.2">
      <c r="A132" s="5"/>
      <c r="B132" s="5"/>
      <c r="C132" s="5"/>
      <c r="D132" s="5"/>
      <c r="E132" s="5"/>
      <c r="F132" s="4"/>
      <c r="G132" s="4"/>
      <c r="H132" s="4"/>
      <c r="I132" s="5"/>
      <c r="J132" s="5"/>
      <c r="K132" s="6"/>
      <c r="L132" s="3"/>
      <c r="M132"/>
      <c r="N132"/>
      <c r="O132"/>
      <c r="P132" s="2"/>
    </row>
    <row r="133" spans="1:16" ht="16" x14ac:dyDescent="0.2">
      <c r="A133" s="5"/>
      <c r="B133" s="5"/>
      <c r="C133" s="5"/>
      <c r="D133" s="5"/>
      <c r="E133" s="5"/>
      <c r="F133" s="4"/>
      <c r="G133" s="4"/>
      <c r="H133" s="4"/>
      <c r="I133" s="5"/>
      <c r="J133" s="5"/>
      <c r="K133" s="6"/>
      <c r="L133" s="3"/>
      <c r="M133"/>
      <c r="N133"/>
      <c r="O133"/>
      <c r="P133" s="2"/>
    </row>
    <row r="134" spans="1:16" ht="16" x14ac:dyDescent="0.2">
      <c r="A134" s="5"/>
      <c r="B134" s="5"/>
      <c r="C134" s="5"/>
      <c r="D134" s="5"/>
      <c r="E134" s="5"/>
      <c r="F134" s="4"/>
      <c r="G134" s="4"/>
      <c r="H134" s="4"/>
      <c r="I134" s="5"/>
      <c r="J134" s="5"/>
      <c r="K134" s="6"/>
      <c r="L134" s="3"/>
      <c r="M134"/>
      <c r="N134"/>
      <c r="O134"/>
      <c r="P134" s="2"/>
    </row>
    <row r="135" spans="1:16" ht="16" x14ac:dyDescent="0.2">
      <c r="A135" s="5"/>
      <c r="B135" s="5"/>
      <c r="C135" s="5"/>
      <c r="D135" s="5"/>
      <c r="E135" s="5"/>
      <c r="F135" s="4"/>
      <c r="G135" s="4"/>
      <c r="H135" s="4"/>
      <c r="I135" s="5"/>
      <c r="J135" s="5"/>
      <c r="K135" s="6"/>
      <c r="L135" s="3"/>
      <c r="M135"/>
      <c r="N135"/>
      <c r="O135"/>
      <c r="P135" s="2"/>
    </row>
    <row r="136" spans="1:16" ht="16" x14ac:dyDescent="0.2">
      <c r="A136" s="5"/>
      <c r="B136" s="5"/>
      <c r="C136" s="5"/>
      <c r="D136" s="5"/>
      <c r="E136" s="5"/>
      <c r="F136" s="4"/>
      <c r="G136" s="4"/>
      <c r="H136" s="4"/>
      <c r="I136" s="5"/>
      <c r="J136" s="5"/>
      <c r="K136" s="6"/>
      <c r="L136" s="3"/>
      <c r="M136"/>
      <c r="N136"/>
      <c r="O136"/>
      <c r="P136" s="2"/>
    </row>
    <row r="137" spans="1:16" ht="16" x14ac:dyDescent="0.2">
      <c r="A137" s="5"/>
      <c r="B137" s="5"/>
      <c r="C137" s="5"/>
      <c r="D137" s="5"/>
      <c r="E137" s="5"/>
      <c r="F137" s="4"/>
      <c r="G137" s="4"/>
      <c r="H137" s="4"/>
      <c r="I137" s="5"/>
      <c r="J137" s="5"/>
      <c r="K137" s="6"/>
      <c r="L137" s="3"/>
      <c r="M137"/>
      <c r="N137"/>
      <c r="O137"/>
      <c r="P137" s="2"/>
    </row>
    <row r="138" spans="1:16" ht="16" x14ac:dyDescent="0.2">
      <c r="A138" s="5"/>
      <c r="B138" s="5"/>
      <c r="C138" s="5"/>
      <c r="D138" s="5"/>
      <c r="E138" s="5"/>
      <c r="F138" s="4"/>
      <c r="G138" s="4"/>
      <c r="H138" s="4"/>
      <c r="I138" s="5"/>
      <c r="J138" s="5"/>
      <c r="K138" s="6"/>
      <c r="L138" s="3"/>
      <c r="M138"/>
      <c r="N138"/>
      <c r="O138"/>
      <c r="P138" s="2"/>
    </row>
    <row r="139" spans="1:16" ht="16" x14ac:dyDescent="0.2">
      <c r="A139" s="5"/>
      <c r="B139" s="5"/>
      <c r="C139" s="5"/>
      <c r="D139" s="5"/>
      <c r="E139" s="5"/>
      <c r="F139" s="4"/>
      <c r="G139" s="4"/>
      <c r="H139" s="4"/>
      <c r="I139" s="5"/>
      <c r="J139" s="5"/>
      <c r="K139" s="6"/>
      <c r="L139" s="3"/>
      <c r="M139"/>
      <c r="N139"/>
      <c r="O139"/>
      <c r="P139" s="2"/>
    </row>
    <row r="140" spans="1:16" ht="16" x14ac:dyDescent="0.2">
      <c r="A140" s="5"/>
      <c r="B140" s="5"/>
      <c r="C140" s="5"/>
      <c r="D140" s="5"/>
      <c r="E140" s="5"/>
      <c r="F140" s="4"/>
      <c r="G140" s="4"/>
      <c r="H140" s="4"/>
      <c r="I140" s="5"/>
      <c r="J140" s="5"/>
      <c r="K140" s="6"/>
      <c r="L140" s="3"/>
      <c r="M140"/>
      <c r="N140"/>
      <c r="O140"/>
      <c r="P140" s="2"/>
    </row>
    <row r="141" spans="1:16" ht="16" x14ac:dyDescent="0.2">
      <c r="A141" s="5"/>
      <c r="B141" s="5"/>
      <c r="C141" s="5"/>
      <c r="D141" s="5"/>
      <c r="E141" s="5"/>
      <c r="F141" s="4"/>
      <c r="G141" s="4"/>
      <c r="H141" s="4"/>
      <c r="I141" s="5"/>
      <c r="J141" s="5"/>
      <c r="K141" s="6"/>
      <c r="L141" s="3"/>
      <c r="M141"/>
      <c r="N141"/>
      <c r="O141"/>
      <c r="P141" s="2"/>
    </row>
    <row r="142" spans="1:16" ht="16" x14ac:dyDescent="0.2">
      <c r="A142" s="5"/>
      <c r="B142" s="5"/>
      <c r="C142" s="5"/>
      <c r="D142" s="5"/>
      <c r="E142" s="5"/>
      <c r="F142" s="4"/>
      <c r="G142" s="4"/>
      <c r="H142" s="4"/>
      <c r="I142" s="5"/>
      <c r="J142" s="5"/>
      <c r="K142" s="6"/>
      <c r="L142" s="3"/>
      <c r="M142"/>
      <c r="N142"/>
      <c r="O142"/>
      <c r="P142" s="2"/>
    </row>
    <row r="143" spans="1:16" ht="16" x14ac:dyDescent="0.2">
      <c r="A143" s="5"/>
      <c r="B143" s="5"/>
      <c r="C143" s="5"/>
      <c r="D143" s="5"/>
      <c r="E143" s="5"/>
      <c r="F143" s="4"/>
      <c r="G143" s="4"/>
      <c r="H143" s="4"/>
      <c r="I143" s="5"/>
      <c r="J143" s="5"/>
      <c r="K143" s="6"/>
      <c r="L143" s="3"/>
      <c r="M143"/>
      <c r="N143"/>
      <c r="O143"/>
      <c r="P143" s="2"/>
    </row>
    <row r="144" spans="1:16" ht="16" x14ac:dyDescent="0.2">
      <c r="A144" s="5"/>
      <c r="B144" s="5"/>
      <c r="C144" s="5"/>
      <c r="D144" s="5"/>
      <c r="E144" s="5"/>
      <c r="F144" s="4"/>
      <c r="G144" s="4"/>
      <c r="H144" s="4"/>
      <c r="I144" s="5"/>
      <c r="J144" s="5"/>
      <c r="K144" s="6"/>
      <c r="L144" s="3"/>
      <c r="M144"/>
      <c r="N144"/>
      <c r="O144"/>
      <c r="P144" s="2"/>
    </row>
    <row r="145" spans="1:16" ht="16" x14ac:dyDescent="0.2">
      <c r="A145" s="5"/>
      <c r="B145" s="5"/>
      <c r="C145" s="5"/>
      <c r="D145" s="5"/>
      <c r="E145" s="5"/>
      <c r="F145" s="4"/>
      <c r="G145" s="4"/>
      <c r="H145" s="4"/>
      <c r="I145" s="5"/>
      <c r="J145" s="5"/>
      <c r="K145" s="6"/>
      <c r="L145" s="3"/>
      <c r="M145"/>
      <c r="N145"/>
      <c r="O145"/>
      <c r="P145" s="2"/>
    </row>
    <row r="146" spans="1:16" ht="16" x14ac:dyDescent="0.2">
      <c r="A146" s="5"/>
      <c r="B146" s="5"/>
      <c r="C146" s="5"/>
      <c r="D146" s="5"/>
      <c r="E146" s="5"/>
      <c r="F146" s="4"/>
      <c r="G146" s="4"/>
      <c r="H146" s="4"/>
      <c r="I146" s="5"/>
      <c r="J146" s="5"/>
      <c r="K146" s="6"/>
      <c r="L146" s="3"/>
      <c r="M146"/>
      <c r="N146"/>
      <c r="O146"/>
      <c r="P146" s="2"/>
    </row>
    <row r="147" spans="1:16" ht="16" x14ac:dyDescent="0.2">
      <c r="A147" s="5"/>
      <c r="B147" s="5"/>
      <c r="C147" s="5"/>
      <c r="D147" s="5"/>
      <c r="E147" s="5"/>
      <c r="F147" s="4"/>
      <c r="G147" s="4"/>
      <c r="H147" s="4"/>
      <c r="I147" s="5"/>
      <c r="J147" s="5"/>
      <c r="K147" s="6"/>
      <c r="L147" s="3"/>
      <c r="M147"/>
      <c r="N147"/>
      <c r="O147"/>
      <c r="P147" s="2"/>
    </row>
    <row r="148" spans="1:16" ht="16" x14ac:dyDescent="0.2">
      <c r="A148" s="5"/>
      <c r="B148" s="5"/>
      <c r="C148" s="5"/>
      <c r="D148" s="5"/>
      <c r="E148" s="5"/>
      <c r="F148" s="4"/>
      <c r="G148" s="4"/>
      <c r="H148" s="4"/>
      <c r="I148" s="5"/>
      <c r="J148" s="5"/>
      <c r="K148" s="6"/>
      <c r="L148" s="3"/>
      <c r="M148"/>
      <c r="N148"/>
      <c r="O148"/>
      <c r="P148" s="2"/>
    </row>
    <row r="149" spans="1:16" ht="16" x14ac:dyDescent="0.2">
      <c r="A149" s="5"/>
      <c r="B149" s="5"/>
      <c r="C149" s="5"/>
      <c r="D149" s="5"/>
      <c r="E149" s="5"/>
      <c r="F149" s="4"/>
      <c r="G149" s="4"/>
      <c r="H149" s="4"/>
      <c r="I149" s="5"/>
      <c r="J149" s="5"/>
      <c r="K149" s="6"/>
      <c r="L149" s="3"/>
      <c r="M149"/>
      <c r="N149"/>
      <c r="O149"/>
      <c r="P149" s="2"/>
    </row>
    <row r="150" spans="1:16" ht="16" x14ac:dyDescent="0.2">
      <c r="A150" s="5"/>
      <c r="B150" s="5"/>
      <c r="C150" s="5"/>
      <c r="D150" s="5"/>
      <c r="E150" s="5"/>
      <c r="F150" s="4"/>
      <c r="G150" s="4"/>
      <c r="H150" s="4"/>
      <c r="I150" s="5"/>
      <c r="J150" s="5"/>
      <c r="K150" s="6"/>
      <c r="L150" s="3"/>
      <c r="M150"/>
      <c r="N150"/>
      <c r="O150"/>
      <c r="P150" s="2"/>
    </row>
    <row r="151" spans="1:16" ht="16" x14ac:dyDescent="0.2">
      <c r="A151" s="5"/>
      <c r="B151" s="5"/>
      <c r="C151" s="5"/>
      <c r="D151" s="5"/>
      <c r="E151" s="5"/>
      <c r="F151" s="4"/>
      <c r="G151" s="4"/>
      <c r="H151" s="4"/>
      <c r="I151" s="5"/>
      <c r="J151" s="5"/>
      <c r="K151" s="6"/>
      <c r="L151" s="3"/>
      <c r="M151"/>
      <c r="N151"/>
      <c r="O151"/>
      <c r="P151" s="2"/>
    </row>
    <row r="152" spans="1:16" ht="16" x14ac:dyDescent="0.2">
      <c r="A152" s="5"/>
      <c r="B152" s="5"/>
      <c r="C152" s="5"/>
      <c r="D152" s="5"/>
      <c r="E152" s="5"/>
      <c r="F152" s="4"/>
      <c r="G152" s="4"/>
      <c r="H152" s="4"/>
      <c r="I152" s="5"/>
      <c r="J152" s="5"/>
      <c r="K152" s="6"/>
      <c r="L152" s="3"/>
      <c r="M152"/>
      <c r="N152"/>
      <c r="O152"/>
      <c r="P152" s="2"/>
    </row>
    <row r="153" spans="1:16" ht="16" x14ac:dyDescent="0.2">
      <c r="A153" s="5"/>
      <c r="B153" s="5"/>
      <c r="C153" s="5"/>
      <c r="D153" s="5"/>
      <c r="E153" s="5"/>
      <c r="F153" s="4"/>
      <c r="G153" s="4"/>
      <c r="H153" s="4"/>
      <c r="I153" s="5"/>
      <c r="J153" s="5"/>
      <c r="K153" s="6"/>
      <c r="L153" s="3"/>
      <c r="M153"/>
      <c r="N153"/>
      <c r="O153"/>
      <c r="P153" s="2"/>
    </row>
    <row r="154" spans="1:16" ht="16" x14ac:dyDescent="0.2">
      <c r="A154" s="5"/>
      <c r="B154" s="5"/>
      <c r="C154" s="5"/>
      <c r="D154" s="5"/>
      <c r="E154" s="5"/>
      <c r="F154" s="4"/>
      <c r="G154" s="4"/>
      <c r="H154" s="4"/>
      <c r="I154" s="5"/>
      <c r="J154" s="5"/>
      <c r="K154" s="6"/>
      <c r="L154" s="3"/>
      <c r="M154"/>
      <c r="N154"/>
      <c r="O154"/>
      <c r="P154" s="2"/>
    </row>
    <row r="155" spans="1:16" ht="16" x14ac:dyDescent="0.2">
      <c r="A155" s="5"/>
      <c r="B155" s="5"/>
      <c r="C155" s="5"/>
      <c r="D155" s="5"/>
      <c r="E155" s="5"/>
      <c r="F155" s="4"/>
      <c r="G155" s="4"/>
      <c r="H155" s="4"/>
      <c r="I155" s="5"/>
      <c r="J155" s="5"/>
      <c r="K155" s="6"/>
      <c r="L155" s="3"/>
      <c r="M155"/>
      <c r="N155"/>
      <c r="O155"/>
      <c r="P155" s="2"/>
    </row>
    <row r="156" spans="1:16" ht="16" x14ac:dyDescent="0.2">
      <c r="A156" s="5"/>
      <c r="B156" s="5"/>
      <c r="C156" s="5"/>
      <c r="D156" s="5"/>
      <c r="E156" s="5"/>
      <c r="F156" s="4"/>
      <c r="G156" s="4"/>
      <c r="H156" s="4"/>
      <c r="I156" s="5"/>
      <c r="J156" s="5"/>
      <c r="K156" s="6"/>
      <c r="L156" s="3"/>
      <c r="M156"/>
      <c r="N156"/>
      <c r="O156"/>
      <c r="P156" s="2"/>
    </row>
    <row r="157" spans="1:16" ht="16" x14ac:dyDescent="0.2">
      <c r="A157" s="5"/>
      <c r="B157" s="5"/>
      <c r="C157" s="5"/>
      <c r="D157" s="5"/>
      <c r="E157" s="5"/>
      <c r="F157" s="4"/>
      <c r="G157" s="4"/>
      <c r="H157" s="4"/>
      <c r="I157" s="5"/>
      <c r="J157" s="5"/>
      <c r="K157" s="6"/>
      <c r="L157" s="3"/>
      <c r="M157"/>
      <c r="N157"/>
      <c r="O157"/>
      <c r="P157" s="2"/>
    </row>
    <row r="158" spans="1:16" ht="16" x14ac:dyDescent="0.2">
      <c r="A158" s="5"/>
      <c r="B158" s="5"/>
      <c r="C158" s="5"/>
      <c r="D158" s="5"/>
      <c r="E158" s="5"/>
      <c r="F158" s="4"/>
      <c r="G158" s="4"/>
      <c r="H158" s="4"/>
      <c r="I158" s="5"/>
      <c r="J158" s="5"/>
      <c r="K158" s="6"/>
      <c r="L158" s="3"/>
      <c r="M158"/>
      <c r="N158"/>
      <c r="O158"/>
      <c r="P158" s="2"/>
    </row>
    <row r="159" spans="1:16" ht="16" x14ac:dyDescent="0.2">
      <c r="A159" s="5"/>
      <c r="B159" s="5"/>
      <c r="C159" s="5"/>
      <c r="D159" s="5"/>
      <c r="E159" s="5"/>
      <c r="F159" s="4"/>
      <c r="G159" s="4"/>
      <c r="H159" s="4"/>
      <c r="I159" s="5"/>
      <c r="J159" s="5"/>
      <c r="K159" s="6"/>
      <c r="L159" s="3"/>
      <c r="M159"/>
      <c r="N159"/>
      <c r="O159"/>
      <c r="P159" s="2"/>
    </row>
    <row r="160" spans="1:16" ht="16" x14ac:dyDescent="0.2">
      <c r="A160" s="5"/>
      <c r="B160" s="5"/>
      <c r="C160" s="5"/>
      <c r="D160" s="5"/>
      <c r="E160" s="5"/>
      <c r="F160" s="4"/>
      <c r="G160" s="4"/>
      <c r="H160" s="4"/>
      <c r="I160" s="5"/>
      <c r="J160" s="5"/>
      <c r="K160" s="6"/>
      <c r="L160" s="3"/>
      <c r="M160"/>
      <c r="N160"/>
      <c r="O160"/>
      <c r="P160" s="2"/>
    </row>
    <row r="161" spans="1:16" ht="16" x14ac:dyDescent="0.2">
      <c r="A161" s="5"/>
      <c r="B161" s="5"/>
      <c r="C161" s="5"/>
      <c r="D161" s="5"/>
      <c r="E161" s="5"/>
      <c r="F161" s="4"/>
      <c r="G161" s="4"/>
      <c r="H161" s="4"/>
      <c r="I161" s="5"/>
      <c r="J161" s="5"/>
      <c r="K161" s="6"/>
      <c r="L161" s="3"/>
      <c r="M161"/>
      <c r="N161"/>
      <c r="O161"/>
      <c r="P161" s="2"/>
    </row>
    <row r="162" spans="1:16" ht="16" x14ac:dyDescent="0.2">
      <c r="A162" s="5"/>
      <c r="B162" s="5"/>
      <c r="C162" s="5"/>
      <c r="D162" s="5"/>
      <c r="E162" s="5"/>
      <c r="F162" s="4"/>
      <c r="G162" s="4"/>
      <c r="H162" s="4"/>
      <c r="I162" s="5"/>
      <c r="J162" s="5"/>
      <c r="K162" s="6"/>
      <c r="L162" s="3"/>
      <c r="M162"/>
      <c r="N162"/>
      <c r="O162"/>
      <c r="P162" s="2"/>
    </row>
    <row r="163" spans="1:16" ht="16" x14ac:dyDescent="0.2">
      <c r="A163" s="5"/>
      <c r="B163" s="5"/>
      <c r="C163" s="5"/>
      <c r="D163" s="5"/>
      <c r="E163" s="5"/>
      <c r="F163" s="4"/>
      <c r="G163" s="4"/>
      <c r="H163" s="4"/>
      <c r="I163" s="5"/>
      <c r="J163" s="5"/>
      <c r="K163" s="6"/>
      <c r="L163" s="3"/>
      <c r="M163"/>
      <c r="N163"/>
      <c r="O163"/>
      <c r="P163" s="2"/>
    </row>
    <row r="164" spans="1:16" ht="16" x14ac:dyDescent="0.2">
      <c r="A164" s="5"/>
      <c r="B164" s="5"/>
      <c r="C164" s="5"/>
      <c r="D164" s="5"/>
      <c r="E164" s="5"/>
      <c r="F164" s="4"/>
      <c r="G164" s="4"/>
      <c r="H164" s="4"/>
      <c r="I164" s="5"/>
      <c r="J164" s="5"/>
      <c r="K164" s="6"/>
      <c r="L164" s="3"/>
      <c r="M164"/>
      <c r="N164"/>
      <c r="O164"/>
      <c r="P164" s="2"/>
    </row>
    <row r="165" spans="1:16" ht="16" x14ac:dyDescent="0.2">
      <c r="A165" s="5"/>
      <c r="B165" s="5"/>
      <c r="C165" s="5"/>
      <c r="D165" s="5"/>
      <c r="E165" s="5"/>
      <c r="F165" s="4"/>
      <c r="G165" s="4"/>
      <c r="H165" s="4"/>
      <c r="I165" s="5"/>
      <c r="J165" s="5"/>
      <c r="K165" s="6"/>
      <c r="L165" s="3"/>
      <c r="M165"/>
      <c r="N165"/>
      <c r="O165"/>
      <c r="P165" s="2"/>
    </row>
    <row r="166" spans="1:16" ht="16" x14ac:dyDescent="0.2">
      <c r="A166" s="5"/>
      <c r="B166" s="5"/>
      <c r="C166" s="5"/>
      <c r="D166" s="5"/>
      <c r="E166" s="5"/>
      <c r="F166" s="4"/>
      <c r="G166" s="4"/>
      <c r="H166" s="4"/>
      <c r="I166" s="5"/>
      <c r="J166" s="5"/>
      <c r="K166" s="6"/>
      <c r="L166" s="3"/>
      <c r="M166"/>
      <c r="N166"/>
      <c r="O166"/>
      <c r="P166" s="2"/>
    </row>
    <row r="167" spans="1:16" ht="16" x14ac:dyDescent="0.2">
      <c r="A167" s="5"/>
      <c r="B167" s="5"/>
      <c r="C167" s="5"/>
      <c r="D167" s="5"/>
      <c r="E167" s="5"/>
      <c r="F167" s="4"/>
      <c r="G167" s="4"/>
      <c r="H167" s="4"/>
      <c r="I167" s="5"/>
      <c r="J167" s="5"/>
      <c r="K167" s="6"/>
      <c r="L167" s="3"/>
      <c r="M167"/>
      <c r="N167"/>
      <c r="O167"/>
      <c r="P167" s="2"/>
    </row>
    <row r="168" spans="1:16" ht="16" x14ac:dyDescent="0.2">
      <c r="A168" s="5"/>
      <c r="B168" s="5"/>
      <c r="C168" s="5"/>
      <c r="D168" s="5"/>
      <c r="E168" s="5"/>
      <c r="F168" s="4"/>
      <c r="G168" s="4"/>
      <c r="H168" s="4"/>
      <c r="I168" s="5"/>
      <c r="J168" s="5"/>
      <c r="K168" s="6"/>
      <c r="L168" s="3"/>
      <c r="M168"/>
      <c r="N168"/>
      <c r="O168"/>
      <c r="P168" s="2"/>
    </row>
    <row r="169" spans="1:16" ht="16" x14ac:dyDescent="0.2">
      <c r="A169" s="5"/>
      <c r="B169" s="5"/>
      <c r="C169" s="5"/>
      <c r="D169" s="5"/>
      <c r="E169" s="5"/>
      <c r="F169" s="4"/>
      <c r="G169" s="4"/>
      <c r="H169" s="4"/>
      <c r="I169" s="5"/>
      <c r="J169" s="5"/>
      <c r="K169" s="6"/>
      <c r="L169" s="3"/>
      <c r="M169"/>
      <c r="N169"/>
      <c r="O169"/>
      <c r="P169" s="2"/>
    </row>
    <row r="170" spans="1:16" ht="16" x14ac:dyDescent="0.2">
      <c r="A170" s="5"/>
      <c r="B170" s="5"/>
      <c r="C170" s="5"/>
      <c r="D170" s="5"/>
      <c r="E170" s="5"/>
      <c r="F170" s="4"/>
      <c r="G170" s="4"/>
      <c r="H170" s="4"/>
      <c r="I170" s="5"/>
      <c r="J170" s="5"/>
      <c r="K170" s="6"/>
      <c r="L170" s="3"/>
      <c r="M170"/>
      <c r="N170"/>
      <c r="O170"/>
      <c r="P170" s="2"/>
    </row>
    <row r="171" spans="1:16" ht="16" x14ac:dyDescent="0.2">
      <c r="A171" s="5"/>
      <c r="B171" s="5"/>
      <c r="C171" s="5"/>
      <c r="D171" s="5"/>
      <c r="E171" s="5"/>
      <c r="F171" s="4"/>
      <c r="G171" s="4"/>
      <c r="H171" s="4"/>
      <c r="I171" s="5"/>
      <c r="J171" s="5"/>
      <c r="K171" s="6"/>
      <c r="L171" s="3"/>
      <c r="M171"/>
      <c r="N171"/>
      <c r="O171"/>
      <c r="P171" s="2"/>
    </row>
    <row r="172" spans="1:16" ht="16" x14ac:dyDescent="0.2">
      <c r="A172" s="5"/>
      <c r="B172" s="5"/>
      <c r="C172" s="5"/>
      <c r="D172" s="5"/>
      <c r="E172" s="5"/>
      <c r="F172" s="4"/>
      <c r="G172" s="4"/>
      <c r="H172" s="4"/>
      <c r="I172" s="5"/>
      <c r="J172" s="5"/>
      <c r="K172" s="6"/>
      <c r="L172" s="3"/>
      <c r="M172"/>
      <c r="N172"/>
      <c r="O172"/>
      <c r="P172" s="2"/>
    </row>
    <row r="173" spans="1:16" ht="16" x14ac:dyDescent="0.2">
      <c r="A173" s="5"/>
      <c r="B173" s="5"/>
      <c r="C173" s="5"/>
      <c r="D173" s="5"/>
      <c r="E173" s="5"/>
      <c r="F173" s="4"/>
      <c r="G173" s="4"/>
      <c r="H173" s="4"/>
      <c r="I173" s="5"/>
      <c r="J173" s="5"/>
      <c r="K173" s="6"/>
      <c r="L173" s="3"/>
      <c r="M173"/>
      <c r="N173"/>
      <c r="O173"/>
      <c r="P173" s="2"/>
    </row>
    <row r="174" spans="1:16" ht="16" x14ac:dyDescent="0.2">
      <c r="A174" s="5"/>
      <c r="B174" s="5"/>
      <c r="C174" s="5"/>
      <c r="D174" s="5"/>
      <c r="E174" s="5"/>
      <c r="F174" s="4"/>
      <c r="G174" s="4"/>
      <c r="H174" s="4"/>
      <c r="I174" s="5"/>
      <c r="J174" s="5"/>
      <c r="K174" s="6"/>
      <c r="L174" s="3"/>
      <c r="M174"/>
      <c r="N174"/>
      <c r="O174"/>
      <c r="P174" s="2"/>
    </row>
    <row r="175" spans="1:16" ht="16" x14ac:dyDescent="0.2">
      <c r="A175" s="5"/>
      <c r="B175" s="5"/>
      <c r="C175" s="5"/>
      <c r="D175" s="5"/>
      <c r="E175" s="5"/>
      <c r="F175" s="4"/>
      <c r="G175" s="4"/>
      <c r="H175" s="4"/>
      <c r="I175" s="5"/>
      <c r="J175" s="5"/>
      <c r="K175" s="6"/>
      <c r="L175" s="3"/>
      <c r="M175"/>
      <c r="N175"/>
      <c r="O175"/>
      <c r="P175" s="2"/>
    </row>
    <row r="176" spans="1:16" ht="16" x14ac:dyDescent="0.2">
      <c r="A176" s="5"/>
      <c r="B176" s="5"/>
      <c r="C176" s="5"/>
      <c r="D176" s="5"/>
      <c r="E176" s="5"/>
      <c r="F176" s="4"/>
      <c r="G176" s="4"/>
      <c r="H176" s="4"/>
      <c r="I176" s="5"/>
      <c r="J176" s="5"/>
      <c r="K176" s="6"/>
      <c r="L176" s="3"/>
      <c r="M176"/>
      <c r="N176"/>
      <c r="O176"/>
      <c r="P176" s="2"/>
    </row>
    <row r="177" spans="1:16" ht="16" x14ac:dyDescent="0.2">
      <c r="A177" s="5"/>
      <c r="B177" s="5"/>
      <c r="C177" s="5"/>
      <c r="D177" s="5"/>
      <c r="E177" s="5"/>
      <c r="F177" s="4"/>
      <c r="G177" s="4"/>
      <c r="H177" s="4"/>
      <c r="I177" s="5"/>
      <c r="J177" s="5"/>
      <c r="K177" s="6"/>
      <c r="L177" s="3"/>
      <c r="M177"/>
      <c r="N177"/>
      <c r="O177"/>
      <c r="P177" s="2"/>
    </row>
    <row r="178" spans="1:16" ht="16" x14ac:dyDescent="0.2">
      <c r="A178" s="5"/>
      <c r="B178" s="5"/>
      <c r="C178" s="5"/>
      <c r="D178" s="5"/>
      <c r="E178" s="5"/>
      <c r="F178" s="4"/>
      <c r="G178" s="4"/>
      <c r="H178" s="4"/>
      <c r="I178" s="5"/>
      <c r="J178" s="5"/>
      <c r="K178" s="6"/>
      <c r="L178" s="3"/>
      <c r="M178"/>
      <c r="N178"/>
      <c r="O178"/>
      <c r="P178" s="2"/>
    </row>
    <row r="179" spans="1:16" ht="16" x14ac:dyDescent="0.2">
      <c r="A179" s="5"/>
      <c r="B179" s="5"/>
      <c r="C179" s="5"/>
      <c r="D179" s="5"/>
      <c r="E179" s="5"/>
      <c r="F179" s="4"/>
      <c r="G179" s="4"/>
      <c r="H179" s="4"/>
      <c r="I179" s="5"/>
      <c r="J179" s="5"/>
      <c r="K179" s="6"/>
      <c r="L179" s="3"/>
      <c r="M179"/>
      <c r="N179"/>
      <c r="O179"/>
      <c r="P179" s="2"/>
    </row>
    <row r="180" spans="1:16" ht="16" x14ac:dyDescent="0.2">
      <c r="A180" s="5"/>
      <c r="B180" s="5"/>
      <c r="C180" s="5"/>
      <c r="D180" s="5"/>
      <c r="E180" s="5"/>
      <c r="F180" s="4"/>
      <c r="G180" s="4"/>
      <c r="H180" s="4"/>
      <c r="I180" s="5"/>
      <c r="J180" s="5"/>
      <c r="K180" s="6"/>
      <c r="L180" s="3"/>
      <c r="M180"/>
      <c r="N180"/>
      <c r="O180"/>
      <c r="P180" s="2"/>
    </row>
    <row r="181" spans="1:16" ht="16" x14ac:dyDescent="0.2">
      <c r="A181" s="5"/>
      <c r="B181" s="5"/>
      <c r="C181" s="5"/>
      <c r="D181" s="5"/>
      <c r="E181" s="5"/>
      <c r="F181" s="4"/>
      <c r="G181" s="4"/>
      <c r="H181" s="4"/>
      <c r="I181" s="5"/>
      <c r="J181" s="5"/>
      <c r="K181" s="6"/>
      <c r="L181" s="3"/>
      <c r="M181"/>
      <c r="N181"/>
      <c r="O181"/>
      <c r="P181" s="2"/>
    </row>
    <row r="182" spans="1:16" ht="16" x14ac:dyDescent="0.2">
      <c r="A182" s="5"/>
      <c r="B182" s="5"/>
      <c r="C182" s="5"/>
      <c r="D182" s="5"/>
      <c r="E182" s="5"/>
      <c r="F182" s="4"/>
      <c r="G182" s="4"/>
      <c r="H182" s="4"/>
      <c r="I182" s="5"/>
      <c r="J182" s="5"/>
      <c r="K182" s="6"/>
      <c r="L182" s="3"/>
      <c r="M182"/>
      <c r="N182"/>
      <c r="O182"/>
      <c r="P182" s="2"/>
    </row>
    <row r="183" spans="1:16" ht="16" x14ac:dyDescent="0.2">
      <c r="A183" s="5"/>
      <c r="B183" s="5"/>
      <c r="C183" s="5"/>
      <c r="D183" s="5"/>
      <c r="E183" s="5"/>
      <c r="F183" s="4"/>
      <c r="G183" s="4"/>
      <c r="H183" s="4"/>
      <c r="I183" s="5"/>
      <c r="J183" s="5"/>
      <c r="K183" s="6"/>
      <c r="L183" s="3"/>
      <c r="M183"/>
      <c r="N183"/>
      <c r="O183"/>
      <c r="P183" s="2"/>
    </row>
    <row r="184" spans="1:16" ht="16" x14ac:dyDescent="0.2">
      <c r="A184" s="5"/>
      <c r="B184" s="5"/>
      <c r="C184" s="5"/>
      <c r="D184" s="5"/>
      <c r="E184" s="5"/>
      <c r="F184" s="4"/>
      <c r="G184" s="4"/>
      <c r="H184" s="4"/>
      <c r="I184" s="5"/>
      <c r="J184" s="5"/>
      <c r="K184" s="6"/>
      <c r="L184" s="3"/>
      <c r="M184"/>
      <c r="N184"/>
      <c r="O184"/>
      <c r="P184" s="2"/>
    </row>
    <row r="185" spans="1:16" ht="16" x14ac:dyDescent="0.2">
      <c r="A185" s="5"/>
      <c r="B185" s="5"/>
      <c r="C185" s="5"/>
      <c r="D185" s="5"/>
      <c r="E185" s="5"/>
      <c r="F185" s="4"/>
      <c r="G185" s="4"/>
      <c r="H185" s="4"/>
      <c r="I185" s="5"/>
      <c r="J185" s="5"/>
      <c r="K185" s="6"/>
      <c r="L185" s="3"/>
      <c r="M185"/>
      <c r="N185"/>
      <c r="O185"/>
      <c r="P185" s="2"/>
    </row>
    <row r="186" spans="1:16" ht="16" x14ac:dyDescent="0.2">
      <c r="A186" s="5"/>
      <c r="B186" s="5"/>
      <c r="C186" s="5"/>
      <c r="D186" s="5"/>
      <c r="E186" s="5"/>
      <c r="F186" s="4"/>
      <c r="G186" s="4"/>
      <c r="H186" s="4"/>
      <c r="I186" s="5"/>
      <c r="J186" s="5"/>
      <c r="K186" s="6"/>
      <c r="L186" s="3"/>
      <c r="M186"/>
      <c r="N186"/>
      <c r="O186"/>
      <c r="P186" s="2"/>
    </row>
    <row r="187" spans="1:16" ht="16" x14ac:dyDescent="0.2">
      <c r="A187" s="5"/>
      <c r="B187" s="5"/>
      <c r="C187" s="5"/>
      <c r="D187" s="5"/>
      <c r="E187" s="5"/>
      <c r="F187" s="4"/>
      <c r="G187" s="4"/>
      <c r="H187" s="4"/>
      <c r="I187" s="5"/>
      <c r="J187" s="5"/>
      <c r="K187" s="6"/>
      <c r="L187" s="3"/>
      <c r="M187"/>
      <c r="N187"/>
      <c r="O187"/>
      <c r="P187" s="2"/>
    </row>
    <row r="188" spans="1:16" ht="16" x14ac:dyDescent="0.2">
      <c r="A188" s="5"/>
      <c r="B188" s="5"/>
      <c r="C188" s="5"/>
      <c r="D188" s="5"/>
      <c r="E188" s="5"/>
      <c r="F188" s="4"/>
      <c r="G188" s="4"/>
      <c r="H188" s="4"/>
      <c r="I188" s="5"/>
      <c r="J188" s="5"/>
      <c r="K188" s="6"/>
      <c r="L188" s="3"/>
      <c r="M188"/>
      <c r="N188"/>
      <c r="O188"/>
      <c r="P188" s="2"/>
    </row>
    <row r="189" spans="1:16" ht="16" x14ac:dyDescent="0.2">
      <c r="A189" s="5"/>
      <c r="B189" s="5"/>
      <c r="C189" s="5"/>
      <c r="D189" s="5"/>
      <c r="E189" s="5"/>
      <c r="F189" s="4"/>
      <c r="G189" s="4"/>
      <c r="H189" s="4"/>
      <c r="I189" s="5"/>
      <c r="J189" s="5"/>
      <c r="K189" s="6"/>
      <c r="L189" s="3"/>
      <c r="M189"/>
      <c r="N189"/>
      <c r="O189"/>
      <c r="P189" s="2"/>
    </row>
    <row r="190" spans="1:16" ht="16" x14ac:dyDescent="0.2">
      <c r="A190" s="5"/>
      <c r="B190" s="5"/>
      <c r="C190" s="5"/>
      <c r="D190" s="5"/>
      <c r="E190" s="5"/>
      <c r="F190" s="4"/>
      <c r="G190" s="4"/>
      <c r="H190" s="4"/>
      <c r="I190" s="5"/>
      <c r="J190" s="5"/>
      <c r="K190" s="6"/>
      <c r="L190" s="3"/>
      <c r="M190"/>
      <c r="N190"/>
      <c r="O190"/>
      <c r="P190" s="2"/>
    </row>
    <row r="191" spans="1:16" ht="16" x14ac:dyDescent="0.2">
      <c r="A191" s="5"/>
      <c r="B191" s="5"/>
      <c r="C191" s="5"/>
      <c r="D191" s="5"/>
      <c r="E191" s="5"/>
      <c r="F191" s="4"/>
      <c r="G191" s="4"/>
      <c r="H191" s="4"/>
      <c r="I191" s="5"/>
      <c r="J191" s="5"/>
      <c r="K191" s="6"/>
      <c r="L191" s="3"/>
      <c r="M191"/>
      <c r="N191"/>
      <c r="O191"/>
      <c r="P191" s="2"/>
    </row>
    <row r="192" spans="1:16" ht="16" x14ac:dyDescent="0.2">
      <c r="A192" s="5"/>
      <c r="B192" s="5"/>
      <c r="C192" s="5"/>
      <c r="D192" s="5"/>
      <c r="E192" s="5"/>
      <c r="F192" s="4"/>
      <c r="G192" s="4"/>
      <c r="H192" s="4"/>
      <c r="I192" s="5"/>
      <c r="J192" s="5"/>
      <c r="K192" s="6"/>
      <c r="L192" s="3"/>
      <c r="M192"/>
      <c r="N192"/>
      <c r="O192"/>
      <c r="P192" s="2"/>
    </row>
    <row r="193" spans="1:16" ht="16" x14ac:dyDescent="0.2">
      <c r="A193" s="5"/>
      <c r="B193" s="5"/>
      <c r="C193" s="5"/>
      <c r="D193" s="5"/>
      <c r="E193" s="5"/>
      <c r="F193" s="4"/>
      <c r="G193" s="4"/>
      <c r="H193" s="4"/>
      <c r="I193" s="5"/>
      <c r="J193" s="5"/>
      <c r="K193" s="6"/>
      <c r="L193" s="3"/>
      <c r="M193"/>
      <c r="N193"/>
      <c r="O193"/>
      <c r="P193" s="2"/>
    </row>
    <row r="194" spans="1:16" ht="16" x14ac:dyDescent="0.2">
      <c r="A194" s="5"/>
      <c r="B194" s="5"/>
      <c r="C194" s="5"/>
      <c r="D194" s="5"/>
      <c r="E194" s="5"/>
      <c r="F194" s="4"/>
      <c r="G194" s="4"/>
      <c r="H194" s="4"/>
      <c r="I194" s="5"/>
      <c r="J194" s="5"/>
      <c r="K194" s="6"/>
      <c r="L194" s="3"/>
      <c r="M194"/>
      <c r="N194"/>
      <c r="O194"/>
      <c r="P194" s="2"/>
    </row>
    <row r="195" spans="1:16" ht="16" x14ac:dyDescent="0.2">
      <c r="A195" s="5"/>
      <c r="B195" s="5"/>
      <c r="C195" s="5"/>
      <c r="D195" s="5"/>
      <c r="E195" s="5"/>
      <c r="F195" s="4"/>
      <c r="G195" s="4"/>
      <c r="H195" s="4"/>
      <c r="I195" s="5"/>
      <c r="J195" s="5"/>
      <c r="K195" s="6"/>
      <c r="L195" s="3"/>
      <c r="M195"/>
      <c r="N195"/>
      <c r="O195"/>
      <c r="P195" s="2"/>
    </row>
    <row r="196" spans="1:16" ht="16" x14ac:dyDescent="0.2">
      <c r="A196" s="5"/>
      <c r="B196" s="5"/>
      <c r="C196" s="5"/>
      <c r="D196" s="5"/>
      <c r="E196" s="5"/>
      <c r="F196" s="4"/>
      <c r="G196" s="4"/>
      <c r="H196" s="4"/>
      <c r="I196" s="5"/>
      <c r="J196" s="5"/>
      <c r="K196" s="6"/>
      <c r="L196" s="3"/>
      <c r="M196"/>
      <c r="N196"/>
      <c r="O196"/>
      <c r="P196" s="2"/>
    </row>
    <row r="197" spans="1:16" ht="16" x14ac:dyDescent="0.2">
      <c r="A197" s="5"/>
      <c r="B197" s="5"/>
      <c r="C197" s="5"/>
      <c r="D197" s="5"/>
      <c r="E197" s="5"/>
      <c r="F197" s="4"/>
      <c r="G197" s="4"/>
      <c r="H197" s="4"/>
      <c r="I197" s="5"/>
      <c r="J197" s="5"/>
      <c r="K197" s="6"/>
      <c r="L197" s="3"/>
      <c r="M197"/>
      <c r="N197"/>
      <c r="O197"/>
      <c r="P197" s="2"/>
    </row>
    <row r="198" spans="1:16" ht="16" x14ac:dyDescent="0.2">
      <c r="A198" s="5"/>
      <c r="B198" s="5"/>
      <c r="C198" s="5"/>
      <c r="D198" s="5"/>
      <c r="E198" s="5"/>
      <c r="F198" s="4"/>
      <c r="G198" s="4"/>
      <c r="H198" s="4"/>
      <c r="I198" s="5"/>
      <c r="J198" s="5"/>
      <c r="K198" s="6"/>
      <c r="L198" s="3"/>
      <c r="M198"/>
      <c r="N198"/>
      <c r="O198"/>
      <c r="P198" s="2"/>
    </row>
    <row r="199" spans="1:16" ht="16" x14ac:dyDescent="0.2">
      <c r="A199" s="5"/>
      <c r="B199" s="5"/>
      <c r="C199" s="5"/>
      <c r="D199" s="5"/>
      <c r="E199" s="5"/>
      <c r="F199" s="4"/>
      <c r="G199" s="4"/>
      <c r="H199" s="4"/>
      <c r="I199" s="5"/>
      <c r="J199" s="5"/>
      <c r="K199" s="6"/>
      <c r="L199" s="3"/>
      <c r="M199"/>
      <c r="N199"/>
      <c r="O199"/>
      <c r="P199" s="2"/>
    </row>
    <row r="200" spans="1:16" ht="16" x14ac:dyDescent="0.2">
      <c r="A200" s="5"/>
      <c r="B200" s="5"/>
      <c r="C200" s="5"/>
      <c r="D200" s="5"/>
      <c r="E200" s="5"/>
      <c r="F200" s="4"/>
      <c r="G200" s="4"/>
      <c r="H200" s="4"/>
      <c r="I200" s="5"/>
      <c r="J200" s="5"/>
      <c r="K200" s="6"/>
      <c r="L200" s="3"/>
      <c r="M200"/>
      <c r="N200"/>
      <c r="O200"/>
      <c r="P200" s="2"/>
    </row>
    <row r="201" spans="1:16" ht="16" x14ac:dyDescent="0.2">
      <c r="A201" s="5"/>
      <c r="B201" s="5"/>
      <c r="C201" s="5"/>
      <c r="D201" s="5"/>
      <c r="E201" s="5"/>
      <c r="F201" s="4"/>
      <c r="G201" s="4"/>
      <c r="H201" s="4"/>
      <c r="I201" s="5"/>
      <c r="J201" s="5"/>
      <c r="K201" s="6"/>
      <c r="L201" s="3"/>
      <c r="M201"/>
      <c r="N201"/>
      <c r="O201"/>
      <c r="P201" s="2"/>
    </row>
    <row r="202" spans="1:16" ht="16" x14ac:dyDescent="0.2">
      <c r="A202" s="5"/>
      <c r="B202" s="5"/>
      <c r="C202" s="5"/>
      <c r="D202" s="5"/>
      <c r="E202" s="5"/>
      <c r="F202" s="4"/>
      <c r="G202" s="4"/>
      <c r="H202" s="4"/>
      <c r="I202" s="5"/>
      <c r="J202" s="5"/>
      <c r="K202" s="6"/>
      <c r="L202" s="3"/>
      <c r="M202"/>
      <c r="N202"/>
      <c r="O202"/>
      <c r="P202" s="2"/>
    </row>
    <row r="203" spans="1:16" ht="16" x14ac:dyDescent="0.2">
      <c r="A203" s="5"/>
      <c r="B203" s="5"/>
      <c r="C203" s="5"/>
      <c r="D203" s="5"/>
      <c r="E203" s="5"/>
      <c r="F203" s="4"/>
      <c r="G203" s="4"/>
      <c r="H203" s="4"/>
      <c r="I203" s="5"/>
      <c r="J203" s="5"/>
      <c r="K203" s="6"/>
      <c r="L203" s="3"/>
      <c r="M203"/>
      <c r="N203"/>
      <c r="O203"/>
      <c r="P203" s="2"/>
    </row>
    <row r="204" spans="1:16" ht="16" x14ac:dyDescent="0.2">
      <c r="A204" s="5"/>
      <c r="B204" s="5"/>
      <c r="C204" s="5"/>
      <c r="D204" s="5"/>
      <c r="E204" s="5"/>
      <c r="F204" s="4"/>
      <c r="G204" s="4"/>
      <c r="H204" s="4"/>
      <c r="I204" s="5"/>
      <c r="J204" s="5"/>
      <c r="K204" s="6"/>
      <c r="L204" s="3"/>
      <c r="M204"/>
      <c r="N204"/>
      <c r="O204"/>
      <c r="P204" s="2"/>
    </row>
    <row r="205" spans="1:16" ht="16" x14ac:dyDescent="0.2">
      <c r="A205" s="5"/>
      <c r="B205" s="5"/>
      <c r="C205" s="5"/>
      <c r="D205" s="5"/>
      <c r="E205" s="5"/>
      <c r="F205" s="4"/>
      <c r="G205" s="4"/>
      <c r="H205" s="4"/>
      <c r="I205" s="5"/>
      <c r="J205" s="5"/>
      <c r="K205" s="6"/>
      <c r="L205" s="3"/>
      <c r="M205"/>
      <c r="N205"/>
      <c r="O205"/>
      <c r="P205" s="2"/>
    </row>
    <row r="206" spans="1:16" ht="16" x14ac:dyDescent="0.2">
      <c r="A206" s="5"/>
      <c r="B206" s="5"/>
      <c r="C206" s="5"/>
      <c r="D206" s="5"/>
      <c r="E206" s="5"/>
      <c r="F206" s="4"/>
      <c r="G206" s="4"/>
      <c r="H206" s="4"/>
      <c r="I206" s="5"/>
      <c r="J206" s="5"/>
      <c r="K206" s="6"/>
      <c r="L206" s="3"/>
      <c r="M206"/>
      <c r="N206"/>
      <c r="O206"/>
      <c r="P206" s="2"/>
    </row>
    <row r="207" spans="1:16" ht="16" x14ac:dyDescent="0.2">
      <c r="A207" s="5"/>
      <c r="B207" s="5"/>
      <c r="C207" s="5"/>
      <c r="D207" s="5"/>
      <c r="E207" s="5"/>
      <c r="F207" s="4"/>
      <c r="G207" s="4"/>
      <c r="H207" s="4"/>
      <c r="I207" s="5"/>
      <c r="J207" s="5"/>
      <c r="K207" s="6"/>
      <c r="L207" s="3"/>
      <c r="M207"/>
      <c r="N207"/>
      <c r="O207"/>
      <c r="P207" s="2"/>
    </row>
    <row r="208" spans="1:16" ht="16" x14ac:dyDescent="0.2">
      <c r="A208" s="5"/>
      <c r="B208" s="5"/>
      <c r="C208" s="5"/>
      <c r="D208" s="5"/>
      <c r="E208" s="5"/>
      <c r="F208" s="4"/>
      <c r="G208" s="4"/>
      <c r="H208" s="4"/>
      <c r="I208" s="5"/>
      <c r="J208" s="5"/>
      <c r="K208" s="6"/>
      <c r="L208" s="3"/>
      <c r="M208"/>
      <c r="N208"/>
      <c r="O208"/>
      <c r="P208" s="2"/>
    </row>
    <row r="209" spans="1:16" ht="16" x14ac:dyDescent="0.2">
      <c r="A209" s="5"/>
      <c r="B209" s="5"/>
      <c r="C209" s="5"/>
      <c r="D209" s="5"/>
      <c r="E209" s="5"/>
      <c r="F209" s="4"/>
      <c r="G209" s="4"/>
      <c r="H209" s="4"/>
      <c r="I209" s="5"/>
      <c r="J209" s="5"/>
      <c r="K209" s="6"/>
      <c r="L209" s="3"/>
      <c r="M209"/>
      <c r="N209"/>
      <c r="O209"/>
      <c r="P209" s="2"/>
    </row>
    <row r="210" spans="1:16" ht="16" x14ac:dyDescent="0.2">
      <c r="A210" s="5"/>
      <c r="B210" s="5"/>
      <c r="C210" s="5"/>
      <c r="D210" s="5"/>
      <c r="E210" s="5"/>
      <c r="F210" s="4"/>
      <c r="G210" s="4"/>
      <c r="H210" s="4"/>
      <c r="I210" s="5"/>
      <c r="J210" s="5"/>
      <c r="K210" s="6"/>
      <c r="L210" s="3"/>
      <c r="M210"/>
      <c r="N210"/>
      <c r="O210"/>
      <c r="P210" s="2"/>
    </row>
    <row r="211" spans="1:16" ht="16" x14ac:dyDescent="0.2">
      <c r="A211" s="5"/>
      <c r="B211" s="5"/>
      <c r="C211" s="5"/>
      <c r="D211" s="5"/>
      <c r="E211" s="5"/>
      <c r="F211" s="4"/>
      <c r="G211" s="4"/>
      <c r="H211" s="4"/>
      <c r="I211" s="5"/>
      <c r="J211" s="5"/>
      <c r="K211" s="6"/>
      <c r="L211" s="3"/>
      <c r="M211"/>
      <c r="N211"/>
      <c r="O211"/>
      <c r="P211" s="2"/>
    </row>
    <row r="212" spans="1:16" ht="16" x14ac:dyDescent="0.2">
      <c r="A212" s="5"/>
      <c r="B212" s="5"/>
      <c r="C212" s="5"/>
      <c r="D212" s="5"/>
      <c r="E212" s="5"/>
      <c r="F212" s="4"/>
      <c r="G212" s="4"/>
      <c r="H212" s="4"/>
      <c r="I212" s="5"/>
      <c r="J212" s="5"/>
      <c r="K212" s="6"/>
      <c r="L212" s="3"/>
      <c r="M212"/>
      <c r="N212"/>
      <c r="O212"/>
      <c r="P212" s="2"/>
    </row>
    <row r="213" spans="1:16" ht="16" x14ac:dyDescent="0.2">
      <c r="A213" s="5"/>
      <c r="B213" s="5"/>
      <c r="C213" s="5"/>
      <c r="D213" s="5"/>
      <c r="E213" s="5"/>
      <c r="F213" s="4"/>
      <c r="G213" s="4"/>
      <c r="H213" s="4"/>
      <c r="I213" s="5"/>
      <c r="J213" s="5"/>
      <c r="K213" s="6"/>
      <c r="L213" s="3"/>
      <c r="M213"/>
      <c r="N213"/>
      <c r="O213"/>
      <c r="P213" s="2"/>
    </row>
    <row r="214" spans="1:16" ht="16" x14ac:dyDescent="0.2">
      <c r="A214" s="5"/>
      <c r="B214" s="5"/>
      <c r="C214" s="5"/>
      <c r="D214" s="5"/>
      <c r="E214" s="5"/>
      <c r="F214" s="4"/>
      <c r="G214" s="4"/>
      <c r="H214" s="4"/>
      <c r="I214" s="5"/>
      <c r="J214" s="5"/>
      <c r="K214" s="6"/>
      <c r="L214" s="3"/>
      <c r="M214"/>
      <c r="N214"/>
      <c r="O214"/>
      <c r="P214" s="2"/>
    </row>
    <row r="215" spans="1:16" ht="16" x14ac:dyDescent="0.2">
      <c r="A215" s="5"/>
      <c r="B215" s="5"/>
      <c r="C215" s="5"/>
      <c r="D215" s="5"/>
      <c r="E215" s="5"/>
      <c r="F215" s="4"/>
      <c r="G215" s="4"/>
      <c r="H215" s="4"/>
      <c r="I215" s="5"/>
      <c r="J215" s="5"/>
      <c r="K215" s="6"/>
      <c r="L215" s="3"/>
      <c r="M215"/>
      <c r="N215"/>
      <c r="O215"/>
      <c r="P215" s="2"/>
    </row>
    <row r="216" spans="1:16" ht="16" x14ac:dyDescent="0.2">
      <c r="A216" s="5"/>
      <c r="B216" s="5"/>
      <c r="C216" s="5"/>
      <c r="D216" s="5"/>
      <c r="E216" s="5"/>
      <c r="F216" s="4"/>
      <c r="G216" s="4"/>
      <c r="H216" s="4"/>
      <c r="I216" s="5"/>
      <c r="J216" s="5"/>
      <c r="K216" s="6"/>
      <c r="L216" s="3"/>
      <c r="M216"/>
      <c r="N216"/>
      <c r="O216"/>
      <c r="P216" s="2"/>
    </row>
    <row r="217" spans="1:16" ht="16" x14ac:dyDescent="0.2">
      <c r="A217" s="5"/>
      <c r="B217" s="5"/>
      <c r="C217" s="5"/>
      <c r="D217" s="5"/>
      <c r="E217" s="5"/>
      <c r="F217" s="4"/>
      <c r="G217" s="4"/>
      <c r="H217" s="4"/>
      <c r="I217" s="5"/>
      <c r="J217" s="5"/>
      <c r="K217" s="6"/>
      <c r="L217" s="3"/>
      <c r="M217"/>
      <c r="N217"/>
      <c r="O217"/>
      <c r="P217" s="2"/>
    </row>
    <row r="218" spans="1:16" ht="16" x14ac:dyDescent="0.2">
      <c r="A218" s="5"/>
      <c r="B218" s="5"/>
      <c r="C218" s="5"/>
      <c r="D218" s="5"/>
      <c r="E218" s="5"/>
      <c r="F218" s="4"/>
      <c r="G218" s="4"/>
      <c r="H218" s="4"/>
      <c r="I218" s="5"/>
      <c r="J218" s="5"/>
      <c r="K218" s="6"/>
      <c r="L218" s="3"/>
      <c r="M218"/>
      <c r="N218"/>
      <c r="O218"/>
      <c r="P218" s="2"/>
    </row>
    <row r="219" spans="1:16" ht="16" x14ac:dyDescent="0.2">
      <c r="A219" s="5"/>
      <c r="B219" s="5"/>
      <c r="C219" s="5"/>
      <c r="D219" s="5"/>
      <c r="E219" s="5"/>
      <c r="F219" s="4"/>
      <c r="G219" s="4"/>
      <c r="H219" s="4"/>
      <c r="I219" s="5"/>
      <c r="J219" s="5"/>
      <c r="K219" s="6"/>
      <c r="L219" s="3"/>
      <c r="M219"/>
      <c r="N219"/>
      <c r="O219"/>
      <c r="P219" s="2"/>
    </row>
    <row r="220" spans="1:16" ht="16" x14ac:dyDescent="0.2">
      <c r="A220" s="5"/>
      <c r="B220" s="5"/>
      <c r="C220" s="5"/>
      <c r="D220" s="5"/>
      <c r="E220" s="5"/>
      <c r="F220" s="4"/>
      <c r="G220" s="4"/>
      <c r="H220" s="4"/>
      <c r="I220" s="5"/>
      <c r="J220" s="5"/>
      <c r="K220" s="6"/>
      <c r="L220" s="3"/>
      <c r="M220"/>
      <c r="N220"/>
      <c r="O220"/>
      <c r="P220" s="2"/>
    </row>
    <row r="221" spans="1:16" ht="16" x14ac:dyDescent="0.2">
      <c r="A221" s="5"/>
      <c r="B221" s="5"/>
      <c r="C221" s="5"/>
      <c r="D221" s="5"/>
      <c r="E221" s="5"/>
      <c r="F221" s="4"/>
      <c r="G221" s="4"/>
      <c r="H221" s="4"/>
      <c r="I221" s="5"/>
      <c r="J221" s="5"/>
      <c r="K221" s="6"/>
      <c r="L221" s="3"/>
      <c r="M221"/>
      <c r="N221"/>
      <c r="O221"/>
      <c r="P221" s="2"/>
    </row>
    <row r="222" spans="1:16" ht="16" x14ac:dyDescent="0.2">
      <c r="A222" s="5"/>
      <c r="B222" s="5"/>
      <c r="C222" s="5"/>
      <c r="D222" s="5"/>
      <c r="E222" s="5"/>
      <c r="F222" s="4"/>
      <c r="G222" s="4"/>
      <c r="H222" s="4"/>
      <c r="I222" s="5"/>
      <c r="J222" s="5"/>
      <c r="K222" s="6"/>
      <c r="L222" s="3"/>
      <c r="M222"/>
      <c r="N222"/>
      <c r="O222"/>
      <c r="P222" s="2"/>
    </row>
    <row r="223" spans="1:16" ht="16" x14ac:dyDescent="0.2">
      <c r="A223" s="5"/>
      <c r="B223" s="5"/>
      <c r="C223" s="5"/>
      <c r="D223" s="5"/>
      <c r="E223" s="5"/>
      <c r="F223" s="4"/>
      <c r="G223" s="4"/>
      <c r="H223" s="4"/>
      <c r="I223" s="5"/>
      <c r="J223" s="5"/>
      <c r="K223" s="6"/>
      <c r="L223" s="3"/>
      <c r="M223"/>
      <c r="N223"/>
      <c r="O223"/>
      <c r="P223" s="2"/>
    </row>
    <row r="224" spans="1:16" ht="16" x14ac:dyDescent="0.2">
      <c r="A224" s="5"/>
      <c r="B224" s="5"/>
      <c r="C224" s="5"/>
      <c r="D224" s="5"/>
      <c r="E224" s="5"/>
      <c r="F224" s="4"/>
      <c r="G224" s="4"/>
      <c r="H224" s="4"/>
      <c r="I224" s="5"/>
      <c r="J224" s="5"/>
      <c r="K224" s="6"/>
      <c r="L224" s="3"/>
      <c r="M224"/>
      <c r="N224"/>
      <c r="O224"/>
      <c r="P224" s="2"/>
    </row>
    <row r="225" spans="1:16" ht="16" x14ac:dyDescent="0.2">
      <c r="A225" s="5"/>
      <c r="B225" s="5"/>
      <c r="C225" s="5"/>
      <c r="D225" s="5"/>
      <c r="E225" s="5"/>
      <c r="F225" s="4"/>
      <c r="G225" s="4"/>
      <c r="H225" s="4"/>
      <c r="I225" s="5"/>
      <c r="J225" s="5"/>
      <c r="K225" s="6"/>
      <c r="L225" s="3"/>
      <c r="M225"/>
      <c r="N225"/>
      <c r="O225"/>
      <c r="P225" s="2"/>
    </row>
    <row r="226" spans="1:16" ht="16" x14ac:dyDescent="0.2">
      <c r="A226" s="5"/>
      <c r="B226" s="5"/>
      <c r="C226" s="5"/>
      <c r="D226" s="5"/>
      <c r="E226" s="5"/>
      <c r="F226" s="4"/>
      <c r="G226" s="4"/>
      <c r="H226" s="4"/>
      <c r="I226" s="5"/>
      <c r="J226" s="5"/>
      <c r="K226" s="6"/>
      <c r="L226" s="3"/>
      <c r="M226"/>
      <c r="N226"/>
      <c r="O226"/>
      <c r="P226" s="2"/>
    </row>
    <row r="227" spans="1:16" ht="16" x14ac:dyDescent="0.2">
      <c r="A227" s="5"/>
      <c r="B227" s="5"/>
      <c r="C227" s="5"/>
      <c r="D227" s="5"/>
      <c r="E227" s="5"/>
      <c r="F227" s="4"/>
      <c r="G227" s="4"/>
      <c r="H227" s="4"/>
      <c r="I227" s="5"/>
      <c r="J227" s="5"/>
      <c r="K227" s="6"/>
      <c r="L227" s="3"/>
      <c r="M227"/>
      <c r="N227"/>
      <c r="O227"/>
      <c r="P227" s="2"/>
    </row>
    <row r="228" spans="1:16" ht="16" x14ac:dyDescent="0.2">
      <c r="A228" s="5"/>
      <c r="B228" s="5"/>
      <c r="C228" s="5"/>
      <c r="D228" s="5"/>
      <c r="E228" s="5"/>
      <c r="F228" s="4"/>
      <c r="G228" s="4"/>
      <c r="H228" s="4"/>
      <c r="I228" s="5"/>
      <c r="J228" s="5"/>
      <c r="K228" s="6"/>
      <c r="L228" s="3"/>
      <c r="M228"/>
      <c r="N228"/>
      <c r="O228"/>
      <c r="P228" s="2"/>
    </row>
    <row r="229" spans="1:16" ht="16" x14ac:dyDescent="0.2">
      <c r="A229" s="5"/>
      <c r="B229" s="5"/>
      <c r="C229" s="5"/>
      <c r="D229" s="5"/>
      <c r="E229" s="5"/>
      <c r="F229" s="4"/>
      <c r="G229" s="4"/>
      <c r="H229" s="4"/>
      <c r="I229" s="5"/>
      <c r="J229" s="5"/>
      <c r="K229" s="6"/>
      <c r="L229" s="3"/>
      <c r="M229"/>
      <c r="N229"/>
      <c r="O229"/>
      <c r="P229" s="2"/>
    </row>
    <row r="230" spans="1:16" ht="16" x14ac:dyDescent="0.2">
      <c r="A230" s="5"/>
      <c r="B230" s="5"/>
      <c r="C230" s="5"/>
      <c r="D230" s="5"/>
      <c r="E230" s="5"/>
      <c r="F230" s="4"/>
      <c r="G230" s="4"/>
      <c r="H230" s="4"/>
      <c r="I230" s="5"/>
      <c r="J230" s="5"/>
      <c r="K230" s="6"/>
      <c r="L230" s="3"/>
      <c r="M230"/>
      <c r="N230"/>
      <c r="O230"/>
      <c r="P230" s="2"/>
    </row>
    <row r="231" spans="1:16" ht="16" x14ac:dyDescent="0.2">
      <c r="A231" s="5"/>
      <c r="B231" s="5"/>
      <c r="C231" s="5"/>
      <c r="D231" s="5"/>
      <c r="E231" s="5"/>
      <c r="F231" s="4"/>
      <c r="G231" s="4"/>
      <c r="H231" s="4"/>
      <c r="I231" s="5"/>
      <c r="J231" s="5"/>
      <c r="K231" s="6"/>
      <c r="L231" s="3"/>
      <c r="M231"/>
      <c r="N231"/>
      <c r="O231"/>
      <c r="P231" s="2"/>
    </row>
    <row r="232" spans="1:16" ht="16" x14ac:dyDescent="0.2">
      <c r="A232" s="5"/>
      <c r="B232" s="5"/>
      <c r="C232" s="5"/>
      <c r="D232" s="5"/>
      <c r="E232" s="5"/>
      <c r="F232" s="4"/>
      <c r="G232" s="4"/>
      <c r="H232" s="4"/>
      <c r="I232" s="5"/>
      <c r="J232" s="5"/>
      <c r="K232" s="6"/>
      <c r="L232" s="3"/>
      <c r="M232"/>
      <c r="N232"/>
      <c r="O232"/>
      <c r="P232" s="2"/>
    </row>
    <row r="233" spans="1:16" ht="16" x14ac:dyDescent="0.2">
      <c r="A233" s="5"/>
      <c r="B233" s="5"/>
      <c r="C233" s="5"/>
      <c r="D233" s="5"/>
      <c r="E233" s="5"/>
      <c r="F233" s="4"/>
      <c r="G233" s="4"/>
      <c r="H233" s="4"/>
      <c r="I233" s="5"/>
      <c r="J233" s="5"/>
      <c r="K233" s="6"/>
      <c r="L233" s="3"/>
      <c r="M233"/>
      <c r="N233"/>
      <c r="O233"/>
      <c r="P233" s="2"/>
    </row>
    <row r="234" spans="1:16" ht="16" x14ac:dyDescent="0.2">
      <c r="A234" s="5"/>
      <c r="B234" s="5"/>
      <c r="C234" s="5"/>
      <c r="D234" s="5"/>
      <c r="E234" s="5"/>
      <c r="F234" s="4"/>
      <c r="G234" s="4"/>
      <c r="H234" s="4"/>
      <c r="I234" s="5"/>
      <c r="J234" s="5"/>
      <c r="K234" s="6"/>
      <c r="L234" s="3"/>
      <c r="M234"/>
      <c r="N234"/>
      <c r="O234"/>
      <c r="P234" s="2"/>
    </row>
    <row r="235" spans="1:16" ht="16" x14ac:dyDescent="0.2">
      <c r="A235" s="5"/>
      <c r="B235" s="5"/>
      <c r="C235" s="5"/>
      <c r="D235" s="5"/>
      <c r="E235" s="5"/>
      <c r="F235" s="4"/>
      <c r="G235" s="4"/>
      <c r="H235" s="4"/>
      <c r="I235" s="5"/>
      <c r="J235" s="5"/>
      <c r="K235" s="6"/>
      <c r="L235" s="3"/>
      <c r="M235"/>
      <c r="N235"/>
      <c r="O235"/>
      <c r="P235" s="2"/>
    </row>
    <row r="236" spans="1:16" ht="16" x14ac:dyDescent="0.2">
      <c r="A236" s="5"/>
      <c r="B236" s="5"/>
      <c r="C236" s="5"/>
      <c r="D236" s="5"/>
      <c r="E236" s="5"/>
      <c r="F236" s="4"/>
      <c r="G236" s="4"/>
      <c r="H236" s="4"/>
      <c r="I236" s="5"/>
      <c r="J236" s="5"/>
      <c r="K236" s="6"/>
      <c r="L236" s="3"/>
      <c r="M236"/>
      <c r="N236"/>
      <c r="O236"/>
      <c r="P236" s="2"/>
    </row>
    <row r="237" spans="1:16" ht="16" x14ac:dyDescent="0.2">
      <c r="A237" s="5"/>
      <c r="B237" s="5"/>
      <c r="C237" s="5"/>
      <c r="D237" s="5"/>
      <c r="E237" s="5"/>
      <c r="F237" s="4"/>
      <c r="G237" s="4"/>
      <c r="H237" s="4"/>
      <c r="I237" s="5"/>
      <c r="J237" s="5"/>
      <c r="K237" s="6"/>
      <c r="L237" s="3"/>
      <c r="M237"/>
      <c r="N237"/>
      <c r="O237"/>
      <c r="P237" s="2"/>
    </row>
    <row r="238" spans="1:16" ht="16" x14ac:dyDescent="0.2">
      <c r="A238" s="5"/>
      <c r="B238" s="5"/>
      <c r="C238" s="5"/>
      <c r="D238" s="5"/>
      <c r="E238" s="5"/>
      <c r="F238" s="4"/>
      <c r="G238" s="4"/>
      <c r="H238" s="4"/>
      <c r="I238" s="5"/>
      <c r="J238" s="5"/>
      <c r="K238" s="6"/>
      <c r="L238" s="3"/>
      <c r="M238"/>
      <c r="N238"/>
      <c r="O238"/>
      <c r="P238" s="2"/>
    </row>
    <row r="239" spans="1:16" ht="16" x14ac:dyDescent="0.2">
      <c r="A239" s="5"/>
      <c r="B239" s="5"/>
      <c r="C239" s="5"/>
      <c r="D239" s="5"/>
      <c r="E239" s="5"/>
      <c r="F239" s="4"/>
      <c r="G239" s="4"/>
      <c r="H239" s="4"/>
      <c r="I239" s="5"/>
      <c r="J239" s="5"/>
      <c r="K239" s="6"/>
      <c r="L239" s="3"/>
      <c r="M239"/>
      <c r="N239"/>
      <c r="O239"/>
      <c r="P239" s="2"/>
    </row>
    <row r="240" spans="1:16" ht="16" x14ac:dyDescent="0.2">
      <c r="A240" s="5"/>
      <c r="B240" s="5"/>
      <c r="C240" s="5"/>
      <c r="D240" s="5"/>
      <c r="E240" s="5"/>
      <c r="F240" s="4"/>
      <c r="G240" s="4"/>
      <c r="H240" s="4"/>
      <c r="I240" s="5"/>
      <c r="J240" s="5"/>
      <c r="K240" s="6"/>
      <c r="L240" s="3"/>
      <c r="M240"/>
      <c r="N240"/>
      <c r="O240"/>
      <c r="P240" s="2"/>
    </row>
    <row r="241" spans="1:16" ht="16" x14ac:dyDescent="0.2">
      <c r="A241" s="5"/>
      <c r="B241" s="5"/>
      <c r="C241" s="5"/>
      <c r="D241" s="5"/>
      <c r="E241" s="5"/>
      <c r="F241" s="4"/>
      <c r="G241" s="4"/>
      <c r="H241" s="4"/>
      <c r="I241" s="5"/>
      <c r="J241" s="5"/>
      <c r="K241" s="6"/>
      <c r="L241" s="3"/>
      <c r="M241"/>
      <c r="N241"/>
      <c r="O241"/>
      <c r="P241" s="2"/>
    </row>
    <row r="242" spans="1:16" ht="16" x14ac:dyDescent="0.2">
      <c r="A242" s="5"/>
      <c r="B242" s="5"/>
      <c r="C242" s="5"/>
      <c r="D242" s="5"/>
      <c r="E242" s="5"/>
      <c r="F242" s="4"/>
      <c r="G242" s="4"/>
      <c r="H242" s="4"/>
      <c r="I242" s="5"/>
      <c r="J242" s="5"/>
      <c r="K242" s="6"/>
      <c r="L242" s="3"/>
      <c r="M242"/>
      <c r="N242"/>
      <c r="O242"/>
      <c r="P242" s="2"/>
    </row>
    <row r="243" spans="1:16" ht="16" x14ac:dyDescent="0.2">
      <c r="A243" s="5"/>
      <c r="B243" s="5"/>
      <c r="C243" s="5"/>
      <c r="D243" s="5"/>
      <c r="E243" s="5"/>
      <c r="F243" s="4"/>
      <c r="G243" s="4"/>
      <c r="H243" s="4"/>
      <c r="I243" s="5"/>
      <c r="J243" s="5"/>
      <c r="K243" s="6"/>
      <c r="L243" s="3"/>
      <c r="M243"/>
      <c r="N243"/>
      <c r="O243"/>
      <c r="P243" s="2"/>
    </row>
    <row r="244" spans="1:16" ht="16" x14ac:dyDescent="0.2">
      <c r="A244" s="5"/>
      <c r="B244" s="5"/>
      <c r="C244" s="5"/>
      <c r="D244" s="5"/>
      <c r="E244" s="5"/>
      <c r="F244" s="4"/>
      <c r="G244" s="4"/>
      <c r="H244" s="4"/>
      <c r="I244" s="5"/>
      <c r="J244" s="5"/>
      <c r="K244" s="6"/>
      <c r="L244" s="3"/>
      <c r="M244"/>
      <c r="N244"/>
      <c r="O244"/>
      <c r="P244" s="2"/>
    </row>
    <row r="245" spans="1:16" ht="16" x14ac:dyDescent="0.2">
      <c r="A245" s="5"/>
      <c r="B245" s="5"/>
      <c r="C245" s="5"/>
      <c r="D245" s="5"/>
      <c r="E245" s="5"/>
      <c r="F245" s="4"/>
      <c r="G245" s="4"/>
      <c r="H245" s="4"/>
      <c r="I245" s="5"/>
      <c r="J245" s="5"/>
      <c r="K245" s="6"/>
      <c r="L245" s="3"/>
      <c r="M245"/>
      <c r="N245"/>
      <c r="O245"/>
      <c r="P245" s="2"/>
    </row>
    <row r="246" spans="1:16" ht="16" x14ac:dyDescent="0.2">
      <c r="A246" s="5"/>
      <c r="B246" s="5"/>
      <c r="C246" s="5"/>
      <c r="D246" s="5"/>
      <c r="E246" s="5"/>
      <c r="F246" s="4"/>
      <c r="G246" s="4"/>
      <c r="H246" s="4"/>
      <c r="I246" s="5"/>
      <c r="J246" s="5"/>
      <c r="K246" s="6"/>
      <c r="L246" s="3"/>
      <c r="M246"/>
      <c r="N246"/>
      <c r="O246"/>
      <c r="P246" s="2"/>
    </row>
    <row r="247" spans="1:16" ht="16" x14ac:dyDescent="0.2">
      <c r="A247" s="5"/>
      <c r="B247" s="5"/>
      <c r="C247" s="5"/>
      <c r="D247" s="5"/>
      <c r="E247" s="5"/>
      <c r="F247" s="4"/>
      <c r="G247" s="4"/>
      <c r="H247" s="4"/>
      <c r="I247" s="5"/>
      <c r="J247" s="5"/>
      <c r="K247" s="6"/>
      <c r="L247" s="3"/>
      <c r="M247"/>
      <c r="N247"/>
      <c r="O247"/>
      <c r="P247" s="2"/>
    </row>
    <row r="248" spans="1:16" ht="16" x14ac:dyDescent="0.2">
      <c r="A248" s="5"/>
      <c r="B248" s="5"/>
      <c r="C248" s="5"/>
      <c r="D248" s="5"/>
      <c r="E248" s="5"/>
      <c r="F248" s="4"/>
      <c r="G248" s="4"/>
      <c r="H248" s="4"/>
      <c r="I248" s="5"/>
      <c r="J248" s="5"/>
      <c r="K248" s="6"/>
      <c r="L248" s="3"/>
      <c r="M248"/>
      <c r="N248"/>
      <c r="O248"/>
      <c r="P248" s="2"/>
    </row>
    <row r="249" spans="1:16" ht="16" x14ac:dyDescent="0.2">
      <c r="A249" s="5"/>
      <c r="B249" s="5"/>
      <c r="C249" s="5"/>
      <c r="D249" s="5"/>
      <c r="E249" s="5"/>
      <c r="F249" s="4"/>
      <c r="G249" s="4"/>
      <c r="H249" s="4"/>
      <c r="I249" s="5"/>
      <c r="J249" s="5"/>
      <c r="K249" s="6"/>
      <c r="L249" s="3"/>
      <c r="M249"/>
      <c r="N249"/>
      <c r="O249"/>
      <c r="P249" s="2"/>
    </row>
    <row r="250" spans="1:16" ht="16" x14ac:dyDescent="0.2">
      <c r="A250" s="5"/>
      <c r="B250" s="5"/>
      <c r="C250" s="5"/>
      <c r="D250" s="5"/>
      <c r="E250" s="5"/>
      <c r="F250" s="4"/>
      <c r="G250" s="4"/>
      <c r="H250" s="4"/>
      <c r="I250" s="5"/>
      <c r="J250" s="5"/>
      <c r="K250" s="6"/>
      <c r="L250" s="3"/>
      <c r="M250"/>
      <c r="N250"/>
      <c r="O250"/>
      <c r="P250" s="2"/>
    </row>
    <row r="251" spans="1:16" ht="16" x14ac:dyDescent="0.2">
      <c r="A251" s="5"/>
      <c r="B251" s="5"/>
      <c r="C251" s="5"/>
      <c r="D251" s="5"/>
      <c r="E251" s="5"/>
      <c r="F251" s="4"/>
      <c r="G251" s="4"/>
      <c r="H251" s="4"/>
      <c r="I251" s="5"/>
      <c r="J251" s="5"/>
      <c r="K251" s="6"/>
      <c r="L251" s="3"/>
      <c r="M251"/>
      <c r="N251"/>
      <c r="O251"/>
      <c r="P251" s="2"/>
    </row>
    <row r="252" spans="1:16" ht="16" x14ac:dyDescent="0.2">
      <c r="A252" s="5"/>
      <c r="B252" s="5"/>
      <c r="C252" s="5"/>
      <c r="D252" s="5"/>
      <c r="E252" s="5"/>
      <c r="F252" s="4"/>
      <c r="G252" s="4"/>
      <c r="H252" s="4"/>
      <c r="I252" s="5"/>
      <c r="J252" s="5"/>
      <c r="K252" s="6"/>
      <c r="L252" s="3"/>
      <c r="M252"/>
      <c r="N252"/>
      <c r="O252"/>
      <c r="P252" s="2"/>
    </row>
    <row r="253" spans="1:16" ht="16" x14ac:dyDescent="0.2">
      <c r="A253" s="5"/>
      <c r="B253" s="5"/>
      <c r="C253" s="5"/>
      <c r="D253" s="5"/>
      <c r="E253" s="5"/>
      <c r="F253" s="4"/>
      <c r="G253" s="4"/>
      <c r="H253" s="4"/>
      <c r="I253" s="5"/>
      <c r="J253" s="5"/>
      <c r="K253" s="6"/>
      <c r="L253" s="3"/>
      <c r="M253"/>
      <c r="N253"/>
      <c r="O253"/>
      <c r="P253" s="2"/>
    </row>
    <row r="254" spans="1:16" ht="16" x14ac:dyDescent="0.2">
      <c r="A254" s="5"/>
      <c r="B254" s="5"/>
      <c r="C254" s="5"/>
      <c r="D254" s="5"/>
      <c r="E254" s="5"/>
      <c r="F254" s="4"/>
      <c r="G254" s="4"/>
      <c r="H254" s="4"/>
      <c r="I254" s="5"/>
      <c r="J254" s="5"/>
      <c r="K254" s="6"/>
      <c r="L254" s="3"/>
      <c r="M254"/>
      <c r="N254"/>
      <c r="O254"/>
      <c r="P254" s="2"/>
    </row>
    <row r="255" spans="1:16" ht="16" x14ac:dyDescent="0.2">
      <c r="A255" s="5"/>
      <c r="B255" s="5"/>
      <c r="C255" s="5"/>
      <c r="D255" s="5"/>
      <c r="E255" s="5"/>
      <c r="F255" s="4"/>
      <c r="G255" s="4"/>
      <c r="H255" s="4"/>
      <c r="I255" s="5"/>
      <c r="J255" s="5"/>
      <c r="K255" s="6"/>
      <c r="L255" s="3"/>
      <c r="M255"/>
      <c r="N255"/>
      <c r="O255"/>
      <c r="P255" s="2"/>
    </row>
    <row r="256" spans="1:16" ht="16" x14ac:dyDescent="0.2">
      <c r="A256" s="5"/>
      <c r="B256" s="5"/>
      <c r="C256" s="5"/>
      <c r="D256" s="5"/>
      <c r="E256" s="5"/>
      <c r="F256" s="4"/>
      <c r="G256" s="4"/>
      <c r="H256" s="4"/>
      <c r="I256" s="5"/>
      <c r="J256" s="5"/>
      <c r="K256" s="6"/>
      <c r="L256" s="3"/>
      <c r="M256"/>
      <c r="N256"/>
      <c r="O256"/>
      <c r="P256" s="2"/>
    </row>
    <row r="257" spans="1:16" ht="16" x14ac:dyDescent="0.2">
      <c r="A257" s="5"/>
      <c r="B257" s="5"/>
      <c r="C257" s="5"/>
      <c r="D257" s="5"/>
      <c r="E257" s="5"/>
      <c r="F257" s="4"/>
      <c r="G257" s="4"/>
      <c r="H257" s="4"/>
      <c r="I257" s="5"/>
      <c r="J257" s="5"/>
      <c r="K257" s="6"/>
      <c r="L257" s="3"/>
      <c r="M257"/>
      <c r="N257"/>
      <c r="O257"/>
      <c r="P257" s="2"/>
    </row>
    <row r="258" spans="1:16" ht="16" x14ac:dyDescent="0.2">
      <c r="A258" s="5"/>
      <c r="B258" s="5"/>
      <c r="C258" s="5"/>
      <c r="D258" s="5"/>
      <c r="E258" s="5"/>
      <c r="F258" s="4"/>
      <c r="G258" s="4"/>
      <c r="H258" s="4"/>
      <c r="I258" s="5"/>
      <c r="J258" s="5"/>
      <c r="K258" s="6"/>
      <c r="L258" s="3"/>
      <c r="M258"/>
      <c r="N258"/>
      <c r="O258"/>
      <c r="P258" s="2"/>
    </row>
    <row r="259" spans="1:16" ht="16" x14ac:dyDescent="0.2">
      <c r="A259" s="5"/>
      <c r="B259" s="5"/>
      <c r="C259" s="5"/>
      <c r="D259" s="5"/>
      <c r="E259" s="5"/>
      <c r="F259" s="4"/>
      <c r="G259" s="4"/>
      <c r="H259" s="4"/>
      <c r="I259" s="5"/>
      <c r="J259" s="5"/>
      <c r="K259" s="6"/>
      <c r="L259" s="3"/>
      <c r="M259"/>
      <c r="N259"/>
      <c r="O259"/>
      <c r="P259" s="2"/>
    </row>
    <row r="260" spans="1:16" ht="16" x14ac:dyDescent="0.2">
      <c r="A260" s="5"/>
      <c r="B260" s="5"/>
      <c r="C260" s="5"/>
      <c r="D260" s="5"/>
      <c r="E260" s="5"/>
      <c r="F260" s="4"/>
      <c r="G260" s="4"/>
      <c r="H260" s="4"/>
      <c r="I260" s="5"/>
      <c r="J260" s="5"/>
      <c r="K260" s="6"/>
      <c r="L260" s="3"/>
      <c r="M260"/>
      <c r="N260"/>
      <c r="O260"/>
      <c r="P260" s="2"/>
    </row>
    <row r="261" spans="1:16" ht="16" x14ac:dyDescent="0.2">
      <c r="A261" s="5"/>
      <c r="B261" s="5"/>
      <c r="C261" s="5"/>
      <c r="D261" s="5"/>
      <c r="E261" s="5"/>
      <c r="F261" s="4"/>
      <c r="G261" s="4"/>
      <c r="H261" s="4"/>
      <c r="I261" s="5"/>
      <c r="J261" s="5"/>
      <c r="K261" s="6"/>
      <c r="L261" s="3"/>
      <c r="M261"/>
      <c r="N261"/>
      <c r="O261"/>
      <c r="P261" s="2"/>
    </row>
    <row r="262" spans="1:16" ht="16" x14ac:dyDescent="0.2">
      <c r="A262" s="5"/>
      <c r="B262" s="5"/>
      <c r="C262" s="5"/>
      <c r="D262" s="5"/>
      <c r="E262" s="5"/>
      <c r="F262" s="4"/>
      <c r="G262" s="4"/>
      <c r="H262" s="4"/>
      <c r="I262" s="5"/>
      <c r="J262" s="5"/>
      <c r="K262" s="6"/>
      <c r="L262" s="3"/>
      <c r="M262"/>
      <c r="N262"/>
      <c r="O262"/>
      <c r="P262" s="2"/>
    </row>
    <row r="263" spans="1:16" ht="16" x14ac:dyDescent="0.2">
      <c r="A263" s="5"/>
      <c r="B263" s="5"/>
      <c r="C263" s="5"/>
      <c r="D263" s="5"/>
      <c r="E263" s="5"/>
      <c r="F263" s="4"/>
      <c r="G263" s="4"/>
      <c r="H263" s="4"/>
      <c r="I263" s="5"/>
      <c r="J263" s="5"/>
      <c r="K263" s="6"/>
      <c r="L263" s="3"/>
      <c r="M263"/>
      <c r="N263"/>
      <c r="O263"/>
      <c r="P263" s="2"/>
    </row>
    <row r="264" spans="1:16" ht="16" x14ac:dyDescent="0.2">
      <c r="A264" s="5"/>
      <c r="B264" s="5"/>
      <c r="C264" s="5"/>
      <c r="D264" s="5"/>
      <c r="E264" s="5"/>
      <c r="F264" s="4"/>
      <c r="G264" s="4"/>
      <c r="H264" s="4"/>
      <c r="I264" s="5"/>
      <c r="J264" s="5"/>
      <c r="K264" s="6"/>
      <c r="L264" s="3"/>
      <c r="M264"/>
      <c r="N264"/>
      <c r="O264"/>
      <c r="P264" s="2"/>
    </row>
    <row r="265" spans="1:16" ht="16" x14ac:dyDescent="0.2">
      <c r="A265" s="5"/>
      <c r="B265" s="5"/>
      <c r="C265" s="5"/>
      <c r="D265" s="5"/>
      <c r="E265" s="5"/>
      <c r="F265" s="4"/>
      <c r="G265" s="4"/>
      <c r="H265" s="4"/>
      <c r="I265" s="5"/>
      <c r="J265" s="5"/>
      <c r="K265" s="6"/>
      <c r="L265" s="3"/>
      <c r="M265"/>
      <c r="N265"/>
      <c r="O265"/>
      <c r="P265" s="2"/>
    </row>
    <row r="266" spans="1:16" ht="16" x14ac:dyDescent="0.2">
      <c r="A266" s="5"/>
      <c r="B266" s="5"/>
      <c r="C266" s="5"/>
      <c r="D266" s="5"/>
      <c r="E266" s="5"/>
      <c r="F266" s="4"/>
      <c r="G266" s="4"/>
      <c r="H266" s="4"/>
      <c r="I266" s="5"/>
      <c r="J266" s="5"/>
      <c r="K266" s="6"/>
      <c r="L266" s="3"/>
      <c r="M266"/>
      <c r="N266"/>
      <c r="O266"/>
      <c r="P266" s="2"/>
    </row>
    <row r="267" spans="1:16" ht="16" x14ac:dyDescent="0.2">
      <c r="A267" s="5"/>
      <c r="B267" s="5"/>
      <c r="C267" s="5"/>
      <c r="D267" s="5"/>
      <c r="E267" s="5"/>
      <c r="F267" s="4"/>
      <c r="G267" s="4"/>
      <c r="H267" s="4"/>
      <c r="I267" s="5"/>
      <c r="J267" s="5"/>
      <c r="K267" s="6"/>
      <c r="L267" s="3"/>
      <c r="M267"/>
      <c r="N267"/>
      <c r="O267"/>
      <c r="P267" s="2"/>
    </row>
    <row r="268" spans="1:16" ht="16" x14ac:dyDescent="0.2">
      <c r="A268" s="5"/>
      <c r="B268" s="5"/>
      <c r="C268" s="5"/>
      <c r="D268" s="5"/>
      <c r="E268" s="5"/>
      <c r="F268" s="4"/>
      <c r="G268" s="4"/>
      <c r="H268" s="4"/>
      <c r="I268" s="5"/>
      <c r="J268" s="5"/>
      <c r="K268" s="6"/>
      <c r="L268" s="3"/>
      <c r="M268"/>
      <c r="N268"/>
      <c r="O268"/>
      <c r="P268" s="2"/>
    </row>
    <row r="269" spans="1:16" ht="16" x14ac:dyDescent="0.2">
      <c r="A269" s="5"/>
      <c r="B269" s="5"/>
      <c r="C269" s="5"/>
      <c r="D269" s="5"/>
      <c r="E269" s="5"/>
      <c r="F269" s="4"/>
      <c r="G269" s="4"/>
      <c r="H269" s="4"/>
      <c r="I269" s="5"/>
      <c r="J269" s="5"/>
      <c r="K269" s="6"/>
      <c r="L269" s="3"/>
      <c r="M269"/>
      <c r="N269"/>
      <c r="O269"/>
      <c r="P269" s="2"/>
    </row>
    <row r="270" spans="1:16" ht="16" x14ac:dyDescent="0.2">
      <c r="A270" s="5"/>
      <c r="B270" s="5"/>
      <c r="C270" s="5"/>
      <c r="D270" s="5"/>
      <c r="E270" s="5"/>
      <c r="F270" s="4"/>
      <c r="G270" s="4"/>
      <c r="H270" s="4"/>
      <c r="I270" s="5"/>
      <c r="J270" s="5"/>
      <c r="K270" s="6"/>
      <c r="L270" s="3"/>
      <c r="M270"/>
      <c r="N270"/>
      <c r="O270"/>
      <c r="P270" s="2"/>
    </row>
    <row r="271" spans="1:16" ht="16" x14ac:dyDescent="0.2">
      <c r="A271" s="5"/>
      <c r="B271" s="5"/>
      <c r="C271" s="5"/>
      <c r="D271" s="5"/>
      <c r="E271" s="5"/>
      <c r="F271" s="4"/>
      <c r="G271" s="4"/>
      <c r="H271" s="4"/>
      <c r="I271" s="5"/>
      <c r="J271" s="5"/>
      <c r="K271" s="6"/>
      <c r="L271" s="3"/>
      <c r="M271"/>
      <c r="N271"/>
      <c r="O271"/>
      <c r="P271" s="2"/>
    </row>
    <row r="272" spans="1:16" ht="16" x14ac:dyDescent="0.2">
      <c r="A272" s="5"/>
      <c r="B272" s="5"/>
      <c r="C272" s="5"/>
      <c r="D272" s="5"/>
      <c r="E272" s="5"/>
      <c r="F272" s="4"/>
      <c r="G272" s="4"/>
      <c r="H272" s="4"/>
      <c r="I272" s="5"/>
      <c r="J272" s="5"/>
      <c r="K272" s="6"/>
      <c r="L272" s="3"/>
      <c r="M272"/>
      <c r="N272"/>
      <c r="O272"/>
      <c r="P272" s="2"/>
    </row>
    <row r="273" spans="1:16" ht="16" x14ac:dyDescent="0.2">
      <c r="A273" s="5"/>
      <c r="B273" s="5"/>
      <c r="C273" s="5"/>
      <c r="D273" s="5"/>
      <c r="E273" s="5"/>
      <c r="F273" s="4"/>
      <c r="G273" s="4"/>
      <c r="H273" s="4"/>
      <c r="I273" s="5"/>
      <c r="J273" s="5"/>
      <c r="K273" s="6"/>
      <c r="L273" s="3"/>
      <c r="M273"/>
      <c r="N273"/>
      <c r="O273"/>
      <c r="P273" s="2"/>
    </row>
    <row r="274" spans="1:16" ht="16" x14ac:dyDescent="0.2">
      <c r="A274" s="5"/>
      <c r="B274" s="5"/>
      <c r="C274" s="5"/>
      <c r="D274" s="5"/>
      <c r="E274" s="5"/>
      <c r="F274" s="4"/>
      <c r="G274" s="4"/>
      <c r="H274" s="4"/>
      <c r="I274" s="5"/>
      <c r="J274" s="5"/>
      <c r="K274" s="6"/>
      <c r="L274" s="3"/>
      <c r="M274"/>
      <c r="N274"/>
      <c r="O274"/>
      <c r="P274" s="2"/>
    </row>
    <row r="275" spans="1:16" ht="16" x14ac:dyDescent="0.2">
      <c r="A275" s="5"/>
      <c r="B275" s="5"/>
      <c r="C275" s="5"/>
      <c r="D275" s="5"/>
      <c r="E275" s="5"/>
      <c r="F275" s="4"/>
      <c r="G275" s="4"/>
      <c r="H275" s="4"/>
      <c r="I275" s="5"/>
      <c r="J275" s="5"/>
      <c r="K275" s="6"/>
      <c r="L275" s="3"/>
      <c r="M275"/>
      <c r="N275"/>
      <c r="O275"/>
      <c r="P275" s="2"/>
    </row>
    <row r="276" spans="1:16" ht="16" x14ac:dyDescent="0.2">
      <c r="A276" s="5"/>
      <c r="B276" s="5"/>
      <c r="C276" s="5"/>
      <c r="D276" s="5"/>
      <c r="E276" s="5"/>
      <c r="F276" s="4"/>
      <c r="G276" s="4"/>
      <c r="H276" s="4"/>
      <c r="I276" s="5"/>
      <c r="J276" s="5"/>
      <c r="K276" s="6"/>
      <c r="L276" s="3"/>
      <c r="M276"/>
      <c r="N276"/>
      <c r="O276"/>
      <c r="P276" s="2"/>
    </row>
    <row r="277" spans="1:16" ht="16" x14ac:dyDescent="0.2">
      <c r="A277" s="5"/>
      <c r="B277" s="5"/>
      <c r="C277" s="5"/>
      <c r="D277" s="5"/>
      <c r="E277" s="5"/>
      <c r="F277" s="4"/>
      <c r="G277" s="4"/>
      <c r="H277" s="4"/>
      <c r="I277" s="5"/>
      <c r="J277" s="5"/>
      <c r="K277" s="6"/>
      <c r="L277" s="3"/>
      <c r="M277"/>
      <c r="N277"/>
      <c r="O277"/>
      <c r="P277" s="2"/>
    </row>
    <row r="278" spans="1:16" ht="16" x14ac:dyDescent="0.2">
      <c r="A278" s="5"/>
      <c r="B278" s="5"/>
      <c r="C278" s="5"/>
      <c r="D278" s="5"/>
      <c r="E278" s="5"/>
      <c r="F278" s="4"/>
      <c r="G278" s="4"/>
      <c r="H278" s="4"/>
      <c r="I278" s="5"/>
      <c r="J278" s="5"/>
      <c r="K278" s="6"/>
      <c r="L278" s="3"/>
      <c r="M278"/>
      <c r="N278"/>
      <c r="O278"/>
      <c r="P278" s="2"/>
    </row>
    <row r="279" spans="1:16" ht="16" x14ac:dyDescent="0.2">
      <c r="A279" s="5"/>
      <c r="B279" s="5"/>
      <c r="C279" s="5"/>
      <c r="D279" s="5"/>
      <c r="E279" s="5"/>
      <c r="F279" s="4"/>
      <c r="G279" s="4"/>
      <c r="H279" s="4"/>
      <c r="I279" s="5"/>
      <c r="J279" s="5"/>
      <c r="K279" s="6"/>
      <c r="L279" s="3"/>
      <c r="M279"/>
      <c r="N279"/>
      <c r="O279"/>
      <c r="P279" s="2"/>
    </row>
    <row r="280" spans="1:16" ht="16" x14ac:dyDescent="0.2">
      <c r="A280" s="5"/>
      <c r="B280" s="5"/>
      <c r="C280" s="5"/>
      <c r="D280" s="5"/>
      <c r="E280" s="5"/>
      <c r="F280" s="4"/>
      <c r="G280" s="4"/>
      <c r="H280" s="4"/>
      <c r="I280" s="5"/>
      <c r="J280" s="5"/>
      <c r="K280" s="6"/>
      <c r="L280" s="3"/>
      <c r="M280"/>
      <c r="N280"/>
      <c r="O280"/>
      <c r="P280" s="2"/>
    </row>
    <row r="281" spans="1:16" ht="16" x14ac:dyDescent="0.2">
      <c r="A281" s="5"/>
      <c r="B281" s="5"/>
      <c r="C281" s="5"/>
      <c r="D281" s="5"/>
      <c r="E281" s="5"/>
      <c r="F281" s="4"/>
      <c r="G281" s="4"/>
      <c r="H281" s="4"/>
      <c r="I281" s="5"/>
      <c r="J281" s="5"/>
      <c r="K281" s="6"/>
      <c r="L281" s="3"/>
      <c r="M281"/>
      <c r="N281"/>
      <c r="O281"/>
      <c r="P281" s="2"/>
    </row>
    <row r="282" spans="1:16" ht="16" x14ac:dyDescent="0.2">
      <c r="A282" s="5"/>
      <c r="B282" s="5"/>
      <c r="C282" s="5"/>
      <c r="D282" s="5"/>
      <c r="E282" s="5"/>
      <c r="F282" s="4"/>
      <c r="G282" s="4"/>
      <c r="H282" s="4"/>
      <c r="I282" s="5"/>
      <c r="J282" s="5"/>
      <c r="K282" s="6"/>
      <c r="L282" s="3"/>
      <c r="M282"/>
      <c r="N282"/>
      <c r="O282"/>
      <c r="P282" s="2"/>
    </row>
    <row r="283" spans="1:16" ht="16" x14ac:dyDescent="0.2">
      <c r="A283" s="5"/>
      <c r="B283" s="5"/>
      <c r="C283" s="5"/>
      <c r="D283" s="5"/>
      <c r="E283" s="5"/>
      <c r="F283" s="4"/>
      <c r="G283" s="4"/>
      <c r="H283" s="4"/>
      <c r="I283" s="5"/>
      <c r="J283" s="5"/>
      <c r="K283" s="6"/>
      <c r="L283" s="3"/>
      <c r="M283"/>
      <c r="N283"/>
      <c r="O283"/>
      <c r="P283" s="2"/>
    </row>
    <row r="284" spans="1:16" ht="16" x14ac:dyDescent="0.2">
      <c r="A284" s="5"/>
      <c r="B284" s="5"/>
      <c r="C284" s="5"/>
      <c r="D284" s="5"/>
      <c r="E284" s="5"/>
      <c r="F284" s="4"/>
      <c r="G284" s="4"/>
      <c r="H284" s="4"/>
      <c r="I284" s="5"/>
      <c r="J284" s="5"/>
      <c r="K284" s="6"/>
      <c r="L284" s="3"/>
      <c r="M284"/>
      <c r="N284"/>
      <c r="O284"/>
      <c r="P284" s="2"/>
    </row>
    <row r="285" spans="1:16" ht="16" x14ac:dyDescent="0.2">
      <c r="A285" s="5"/>
      <c r="B285" s="5"/>
      <c r="C285" s="5"/>
      <c r="D285" s="5"/>
      <c r="E285" s="5"/>
      <c r="F285" s="4"/>
      <c r="G285" s="4"/>
      <c r="H285" s="4"/>
      <c r="I285" s="5"/>
      <c r="J285" s="5"/>
      <c r="K285" s="6"/>
      <c r="L285" s="3"/>
      <c r="M285"/>
      <c r="N285"/>
      <c r="O285"/>
      <c r="P285" s="2"/>
    </row>
    <row r="286" spans="1:16" ht="16" x14ac:dyDescent="0.2">
      <c r="A286" s="5"/>
      <c r="B286" s="5"/>
      <c r="C286" s="5"/>
      <c r="D286" s="5"/>
      <c r="E286" s="5"/>
      <c r="F286" s="4"/>
      <c r="G286" s="4"/>
      <c r="H286" s="4"/>
      <c r="I286" s="5"/>
      <c r="J286" s="5"/>
      <c r="K286" s="6"/>
      <c r="L286" s="3"/>
      <c r="M286"/>
      <c r="N286"/>
      <c r="O286"/>
      <c r="P286" s="2"/>
    </row>
    <row r="287" spans="1:16" ht="16" x14ac:dyDescent="0.2">
      <c r="A287" s="5"/>
      <c r="B287" s="5"/>
      <c r="C287" s="5"/>
      <c r="D287" s="5"/>
      <c r="E287" s="5"/>
      <c r="F287" s="4"/>
      <c r="G287" s="4"/>
      <c r="H287" s="4"/>
      <c r="I287" s="5"/>
      <c r="J287" s="5"/>
      <c r="K287" s="6"/>
      <c r="L287" s="3"/>
      <c r="M287"/>
      <c r="N287"/>
      <c r="O287"/>
      <c r="P287" s="2"/>
    </row>
    <row r="288" spans="1:16" ht="16" x14ac:dyDescent="0.2">
      <c r="A288" s="5"/>
      <c r="B288" s="5"/>
      <c r="C288" s="5"/>
      <c r="D288" s="5"/>
      <c r="E288" s="5"/>
      <c r="F288" s="4"/>
      <c r="G288" s="4"/>
      <c r="H288" s="4"/>
      <c r="I288" s="5"/>
      <c r="J288" s="5"/>
      <c r="K288" s="6"/>
      <c r="L288" s="3"/>
      <c r="M288"/>
      <c r="N288"/>
      <c r="O288"/>
      <c r="P288" s="2"/>
    </row>
    <row r="289" spans="1:16" ht="16" x14ac:dyDescent="0.2">
      <c r="A289" s="5"/>
      <c r="B289" s="5"/>
      <c r="C289" s="5"/>
      <c r="D289" s="5"/>
      <c r="E289" s="5"/>
      <c r="F289" s="4"/>
      <c r="G289" s="4"/>
      <c r="H289" s="4"/>
      <c r="I289" s="5"/>
      <c r="J289" s="5"/>
      <c r="K289" s="6"/>
      <c r="L289" s="3"/>
      <c r="M289"/>
      <c r="N289"/>
      <c r="O289"/>
      <c r="P289" s="2"/>
    </row>
    <row r="290" spans="1:16" ht="16" x14ac:dyDescent="0.2">
      <c r="A290" s="5"/>
      <c r="B290" s="5"/>
      <c r="C290" s="5"/>
      <c r="D290" s="5"/>
      <c r="E290" s="5"/>
      <c r="F290" s="4"/>
      <c r="G290" s="4"/>
      <c r="H290" s="4"/>
      <c r="I290" s="5"/>
      <c r="J290" s="5"/>
      <c r="K290" s="6"/>
      <c r="L290" s="3"/>
      <c r="M290"/>
      <c r="N290"/>
      <c r="O290"/>
      <c r="P290" s="2"/>
    </row>
    <row r="291" spans="1:16" ht="16" x14ac:dyDescent="0.2">
      <c r="A291" s="5"/>
      <c r="B291" s="5"/>
      <c r="C291" s="5"/>
      <c r="D291" s="5"/>
      <c r="E291" s="5"/>
      <c r="F291" s="4"/>
      <c r="G291" s="4"/>
      <c r="H291" s="4"/>
      <c r="I291" s="5"/>
      <c r="J291" s="5"/>
      <c r="K291" s="6"/>
      <c r="L291" s="3"/>
      <c r="M291"/>
      <c r="N291"/>
      <c r="O291"/>
      <c r="P291" s="2"/>
    </row>
    <row r="292" spans="1:16" ht="16" x14ac:dyDescent="0.2">
      <c r="A292" s="5"/>
      <c r="B292" s="5"/>
      <c r="C292" s="5"/>
      <c r="D292" s="5"/>
      <c r="E292" s="5"/>
      <c r="F292" s="4"/>
      <c r="G292" s="4"/>
      <c r="H292" s="4"/>
      <c r="I292" s="5"/>
      <c r="J292" s="5"/>
      <c r="K292" s="6"/>
      <c r="L292" s="3"/>
      <c r="M292"/>
      <c r="N292"/>
      <c r="O292"/>
      <c r="P292" s="2"/>
    </row>
    <row r="293" spans="1:16" ht="16" x14ac:dyDescent="0.2">
      <c r="A293" s="5"/>
      <c r="B293" s="5"/>
      <c r="C293" s="5"/>
      <c r="D293" s="5"/>
      <c r="E293" s="5"/>
      <c r="F293" s="4"/>
      <c r="G293" s="4"/>
      <c r="H293" s="4"/>
      <c r="I293" s="5"/>
      <c r="J293" s="5"/>
      <c r="K293" s="6"/>
      <c r="L293" s="3"/>
      <c r="M293"/>
      <c r="N293"/>
      <c r="O293"/>
      <c r="P293" s="2"/>
    </row>
    <row r="294" spans="1:16" ht="16" x14ac:dyDescent="0.2">
      <c r="A294" s="5"/>
      <c r="B294" s="5"/>
      <c r="C294" s="5"/>
      <c r="D294" s="5"/>
      <c r="E294" s="5"/>
      <c r="F294" s="4"/>
      <c r="G294" s="4"/>
      <c r="H294" s="4"/>
      <c r="I294" s="5"/>
      <c r="J294" s="5"/>
      <c r="K294" s="6"/>
      <c r="L294" s="3"/>
      <c r="M294"/>
      <c r="N294"/>
      <c r="O294"/>
      <c r="P294" s="2"/>
    </row>
    <row r="295" spans="1:16" ht="16" x14ac:dyDescent="0.2">
      <c r="A295" s="5"/>
      <c r="B295" s="5"/>
      <c r="C295" s="5"/>
      <c r="D295" s="5"/>
      <c r="E295" s="5"/>
      <c r="F295" s="4"/>
      <c r="G295" s="4"/>
      <c r="H295" s="4"/>
      <c r="I295" s="5"/>
      <c r="J295" s="5"/>
      <c r="K295" s="6"/>
      <c r="L295" s="3"/>
      <c r="M295"/>
      <c r="N295"/>
      <c r="O295"/>
      <c r="P295" s="2"/>
    </row>
    <row r="296" spans="1:16" ht="16" x14ac:dyDescent="0.2">
      <c r="A296" s="5"/>
      <c r="B296" s="5"/>
      <c r="C296" s="5"/>
      <c r="D296" s="5"/>
      <c r="E296" s="5"/>
      <c r="F296" s="4"/>
      <c r="G296" s="4"/>
      <c r="H296" s="4"/>
      <c r="I296" s="5"/>
      <c r="J296" s="5"/>
      <c r="K296" s="6"/>
      <c r="L296" s="3"/>
      <c r="M296"/>
      <c r="N296"/>
      <c r="O296"/>
      <c r="P296" s="2"/>
    </row>
    <row r="297" spans="1:16" ht="16" x14ac:dyDescent="0.2">
      <c r="A297" s="5"/>
      <c r="B297" s="5"/>
      <c r="C297" s="5"/>
      <c r="D297" s="5"/>
      <c r="E297" s="5"/>
      <c r="F297" s="4"/>
      <c r="G297" s="4"/>
      <c r="H297" s="4"/>
      <c r="I297" s="5"/>
      <c r="J297" s="5"/>
      <c r="K297" s="6"/>
      <c r="L297" s="3"/>
      <c r="M297"/>
      <c r="N297"/>
      <c r="O297"/>
      <c r="P297" s="2"/>
    </row>
    <row r="298" spans="1:16" ht="16" x14ac:dyDescent="0.2">
      <c r="A298" s="5"/>
      <c r="B298" s="5"/>
      <c r="C298" s="5"/>
      <c r="D298" s="5"/>
      <c r="E298" s="5"/>
      <c r="F298" s="4"/>
      <c r="G298" s="4"/>
      <c r="H298" s="4"/>
      <c r="I298" s="5"/>
      <c r="J298" s="5"/>
      <c r="K298" s="6"/>
      <c r="L298" s="3"/>
      <c r="M298"/>
      <c r="N298"/>
      <c r="O298"/>
      <c r="P298" s="2"/>
    </row>
    <row r="299" spans="1:16" ht="16" x14ac:dyDescent="0.2">
      <c r="A299" s="5"/>
      <c r="B299" s="5"/>
      <c r="C299" s="5"/>
      <c r="D299" s="5"/>
      <c r="E299" s="5"/>
      <c r="F299" s="4"/>
      <c r="G299" s="4"/>
      <c r="H299" s="4"/>
      <c r="I299" s="5"/>
      <c r="J299" s="5"/>
      <c r="K299" s="6"/>
      <c r="L299" s="3"/>
      <c r="M299"/>
      <c r="N299"/>
      <c r="O299"/>
      <c r="P299" s="2"/>
    </row>
    <row r="300" spans="1:16" ht="16" x14ac:dyDescent="0.2">
      <c r="A300" s="5"/>
      <c r="B300" s="5"/>
      <c r="C300" s="5"/>
      <c r="D300" s="5"/>
      <c r="E300" s="5"/>
      <c r="F300" s="4"/>
      <c r="G300" s="4"/>
      <c r="H300" s="4"/>
      <c r="I300" s="5"/>
      <c r="J300" s="5"/>
      <c r="K300" s="6"/>
      <c r="L300" s="3"/>
      <c r="M300"/>
      <c r="N300"/>
      <c r="O300"/>
      <c r="P300" s="2"/>
    </row>
    <row r="301" spans="1:16" ht="16" x14ac:dyDescent="0.2">
      <c r="A301" s="5"/>
      <c r="B301" s="5"/>
      <c r="C301" s="5"/>
      <c r="D301" s="5"/>
      <c r="E301" s="5"/>
      <c r="F301" s="4"/>
      <c r="G301" s="4"/>
      <c r="H301" s="4"/>
      <c r="I301" s="5"/>
      <c r="J301" s="5"/>
      <c r="K301" s="6"/>
      <c r="L301" s="3"/>
      <c r="M301"/>
      <c r="N301"/>
      <c r="O301"/>
      <c r="P301" s="2"/>
    </row>
    <row r="302" spans="1:16" ht="16" x14ac:dyDescent="0.2">
      <c r="A302" s="5"/>
      <c r="B302" s="5"/>
      <c r="C302" s="5"/>
      <c r="D302" s="5"/>
      <c r="E302" s="5"/>
      <c r="F302" s="4"/>
      <c r="G302" s="4"/>
      <c r="H302" s="4"/>
      <c r="I302" s="5"/>
      <c r="J302" s="5"/>
      <c r="K302" s="6"/>
      <c r="L302" s="3"/>
      <c r="M302"/>
      <c r="N302"/>
      <c r="O302"/>
      <c r="P302" s="2"/>
    </row>
    <row r="303" spans="1:16" ht="16" x14ac:dyDescent="0.2">
      <c r="A303" s="5"/>
      <c r="B303" s="5"/>
      <c r="C303" s="5"/>
      <c r="D303" s="5"/>
      <c r="E303" s="5"/>
      <c r="F303" s="4"/>
      <c r="G303" s="4"/>
      <c r="H303" s="4"/>
      <c r="I303" s="5"/>
      <c r="J303" s="5"/>
      <c r="K303" s="6"/>
      <c r="L303" s="3"/>
      <c r="M303"/>
      <c r="N303"/>
      <c r="O303"/>
      <c r="P303" s="2"/>
    </row>
    <row r="304" spans="1:16" ht="16" x14ac:dyDescent="0.2">
      <c r="A304" s="5"/>
      <c r="B304" s="5"/>
      <c r="C304" s="5"/>
      <c r="D304" s="5"/>
      <c r="E304" s="5"/>
      <c r="F304" s="4"/>
      <c r="G304" s="4"/>
      <c r="H304" s="4"/>
      <c r="I304" s="5"/>
      <c r="J304" s="5"/>
      <c r="K304" s="6"/>
      <c r="L304" s="3"/>
      <c r="M304"/>
      <c r="N304"/>
      <c r="O304"/>
      <c r="P304" s="2"/>
    </row>
    <row r="305" spans="1:16" ht="16" x14ac:dyDescent="0.2">
      <c r="A305" s="5"/>
      <c r="B305" s="5"/>
      <c r="C305" s="5"/>
      <c r="D305" s="5"/>
      <c r="E305" s="5"/>
      <c r="F305" s="4"/>
      <c r="G305" s="4"/>
      <c r="H305" s="4"/>
      <c r="I305" s="5"/>
      <c r="J305" s="5"/>
      <c r="K305" s="6"/>
      <c r="L305" s="3"/>
      <c r="M305"/>
      <c r="N305"/>
      <c r="O305"/>
      <c r="P305" s="2"/>
    </row>
    <row r="306" spans="1:16" ht="16" x14ac:dyDescent="0.2">
      <c r="A306" s="5"/>
      <c r="B306" s="5"/>
      <c r="C306" s="5"/>
      <c r="D306" s="5"/>
      <c r="E306" s="5"/>
      <c r="F306" s="4"/>
      <c r="G306" s="4"/>
      <c r="H306" s="4"/>
      <c r="I306" s="5"/>
      <c r="J306" s="5"/>
      <c r="K306" s="6"/>
      <c r="L306" s="3"/>
      <c r="M306"/>
      <c r="N306"/>
      <c r="O306"/>
      <c r="P306" s="2"/>
    </row>
    <row r="307" spans="1:16" ht="16" x14ac:dyDescent="0.2">
      <c r="A307" s="5"/>
      <c r="B307" s="5"/>
      <c r="C307" s="5"/>
      <c r="D307" s="5"/>
      <c r="E307" s="5"/>
      <c r="F307" s="4"/>
      <c r="G307" s="4"/>
      <c r="H307" s="4"/>
      <c r="I307" s="5"/>
      <c r="J307" s="5"/>
      <c r="K307" s="6"/>
      <c r="L307" s="3"/>
      <c r="M307"/>
      <c r="N307"/>
      <c r="O307"/>
      <c r="P307" s="2"/>
    </row>
    <row r="308" spans="1:16" ht="16" x14ac:dyDescent="0.2">
      <c r="A308" s="5"/>
      <c r="B308" s="5"/>
      <c r="C308" s="5"/>
      <c r="D308" s="5"/>
      <c r="E308" s="5"/>
      <c r="F308" s="4"/>
      <c r="G308" s="4"/>
      <c r="H308" s="4"/>
      <c r="I308" s="5"/>
      <c r="J308" s="5"/>
      <c r="K308" s="6"/>
      <c r="L308" s="3"/>
      <c r="M308"/>
      <c r="N308"/>
      <c r="O308"/>
      <c r="P308" s="2"/>
    </row>
    <row r="309" spans="1:16" ht="16" x14ac:dyDescent="0.2">
      <c r="A309" s="5"/>
      <c r="B309" s="5"/>
      <c r="C309" s="5"/>
      <c r="D309" s="5"/>
      <c r="E309" s="5"/>
      <c r="F309" s="4"/>
      <c r="G309" s="4"/>
      <c r="H309" s="4"/>
      <c r="I309" s="5"/>
      <c r="J309" s="5"/>
      <c r="K309" s="6"/>
      <c r="L309" s="3"/>
      <c r="M309"/>
      <c r="N309"/>
      <c r="O309"/>
      <c r="P309" s="2"/>
    </row>
    <row r="310" spans="1:16" ht="16" x14ac:dyDescent="0.2">
      <c r="A310" s="5"/>
      <c r="B310" s="5"/>
      <c r="C310" s="5"/>
      <c r="D310" s="5"/>
      <c r="E310" s="5"/>
      <c r="F310" s="4"/>
      <c r="G310" s="4"/>
      <c r="H310" s="4"/>
      <c r="I310" s="5"/>
      <c r="J310" s="5"/>
      <c r="K310" s="6"/>
      <c r="L310" s="3"/>
      <c r="M310"/>
      <c r="N310"/>
      <c r="O310"/>
      <c r="P310" s="2"/>
    </row>
    <row r="311" spans="1:16" ht="16" x14ac:dyDescent="0.2">
      <c r="A311" s="5"/>
      <c r="B311" s="5"/>
      <c r="C311" s="5"/>
      <c r="D311" s="5"/>
      <c r="E311" s="5"/>
      <c r="F311" s="4"/>
      <c r="G311" s="4"/>
      <c r="H311" s="4"/>
      <c r="I311" s="5"/>
      <c r="J311" s="5"/>
      <c r="K311" s="6"/>
      <c r="L311" s="3"/>
      <c r="M311"/>
      <c r="N311"/>
      <c r="O311"/>
      <c r="P311" s="2"/>
    </row>
    <row r="312" spans="1:16" ht="16" x14ac:dyDescent="0.2">
      <c r="A312" s="5"/>
      <c r="B312" s="5"/>
      <c r="C312" s="5"/>
      <c r="D312" s="5"/>
      <c r="E312" s="5"/>
      <c r="F312" s="4"/>
      <c r="G312" s="4"/>
      <c r="H312" s="4"/>
      <c r="I312" s="5"/>
      <c r="J312" s="5"/>
      <c r="K312" s="6"/>
      <c r="L312" s="3"/>
      <c r="M312"/>
      <c r="N312"/>
      <c r="O312"/>
      <c r="P312" s="2"/>
    </row>
    <row r="313" spans="1:16" ht="16" x14ac:dyDescent="0.2">
      <c r="A313" s="5"/>
      <c r="B313" s="5"/>
      <c r="C313" s="5"/>
      <c r="D313" s="5"/>
      <c r="E313" s="5"/>
      <c r="F313" s="4"/>
      <c r="G313" s="4"/>
      <c r="H313" s="4"/>
      <c r="I313" s="5"/>
      <c r="J313" s="5"/>
      <c r="K313" s="6"/>
      <c r="L313" s="3"/>
      <c r="M313"/>
      <c r="N313"/>
      <c r="O313"/>
      <c r="P313" s="2"/>
    </row>
    <row r="314" spans="1:16" ht="16" x14ac:dyDescent="0.2">
      <c r="A314" s="5"/>
      <c r="B314" s="5"/>
      <c r="C314" s="5"/>
      <c r="D314" s="5"/>
      <c r="E314" s="5"/>
      <c r="F314" s="4"/>
      <c r="G314" s="4"/>
      <c r="H314" s="4"/>
      <c r="I314" s="5"/>
      <c r="J314" s="5"/>
      <c r="K314" s="6"/>
      <c r="L314" s="3"/>
      <c r="M314"/>
      <c r="N314"/>
      <c r="O314"/>
      <c r="P314" s="2"/>
    </row>
    <row r="315" spans="1:16" ht="16" x14ac:dyDescent="0.2">
      <c r="A315" s="5"/>
      <c r="B315" s="5"/>
      <c r="C315" s="5"/>
      <c r="D315" s="5"/>
      <c r="E315" s="5"/>
      <c r="F315" s="4"/>
      <c r="G315" s="4"/>
      <c r="H315" s="4"/>
      <c r="I315" s="5"/>
      <c r="J315" s="5"/>
      <c r="K315" s="6"/>
      <c r="L315" s="3"/>
      <c r="M315"/>
      <c r="N315"/>
      <c r="O315"/>
      <c r="P315" s="2"/>
    </row>
    <row r="316" spans="1:16" ht="16" x14ac:dyDescent="0.2">
      <c r="A316" s="5"/>
      <c r="B316" s="5"/>
      <c r="C316" s="5"/>
      <c r="D316" s="5"/>
      <c r="E316" s="5"/>
      <c r="F316" s="4"/>
      <c r="G316" s="4"/>
      <c r="H316" s="4"/>
      <c r="I316" s="5"/>
      <c r="J316" s="5"/>
      <c r="K316" s="6"/>
      <c r="L316" s="3"/>
      <c r="M316"/>
      <c r="N316"/>
      <c r="O316"/>
      <c r="P316" s="2"/>
    </row>
    <row r="317" spans="1:16" ht="16" x14ac:dyDescent="0.2">
      <c r="A317" s="5"/>
      <c r="B317" s="5"/>
      <c r="C317" s="5"/>
      <c r="D317" s="5"/>
      <c r="E317" s="5"/>
      <c r="F317" s="4"/>
      <c r="G317" s="4"/>
      <c r="H317" s="4"/>
      <c r="I317" s="5"/>
      <c r="J317" s="5"/>
      <c r="K317" s="6"/>
      <c r="L317" s="3"/>
      <c r="M317"/>
      <c r="N317"/>
      <c r="O317"/>
      <c r="P317" s="2"/>
    </row>
    <row r="318" spans="1:16" ht="16" x14ac:dyDescent="0.2">
      <c r="A318" s="5"/>
      <c r="B318" s="5"/>
      <c r="C318" s="5"/>
      <c r="D318" s="5"/>
      <c r="E318" s="5"/>
      <c r="F318" s="4"/>
      <c r="G318" s="4"/>
      <c r="H318" s="4"/>
      <c r="I318" s="5"/>
      <c r="J318" s="5"/>
      <c r="K318" s="6"/>
      <c r="L318" s="3"/>
      <c r="M318"/>
      <c r="N318"/>
      <c r="O318"/>
      <c r="P318" s="2"/>
    </row>
    <row r="319" spans="1:16" ht="16" x14ac:dyDescent="0.2">
      <c r="A319" s="5"/>
      <c r="B319" s="5"/>
      <c r="C319" s="5"/>
      <c r="D319" s="5"/>
      <c r="E319" s="5"/>
      <c r="F319" s="4"/>
      <c r="G319" s="4"/>
      <c r="H319" s="4"/>
      <c r="I319" s="5"/>
      <c r="J319" s="5"/>
      <c r="K319" s="6"/>
      <c r="L319" s="3"/>
      <c r="M319"/>
      <c r="N319"/>
      <c r="O319"/>
      <c r="P319" s="2"/>
    </row>
    <row r="320" spans="1:16" ht="16" x14ac:dyDescent="0.2">
      <c r="A320" s="5"/>
      <c r="B320" s="5"/>
      <c r="C320" s="5"/>
      <c r="D320" s="5"/>
      <c r="E320" s="5"/>
      <c r="F320" s="4"/>
      <c r="G320" s="4"/>
      <c r="H320" s="4"/>
      <c r="I320" s="5"/>
      <c r="J320" s="5"/>
      <c r="K320" s="6"/>
      <c r="L320" s="3"/>
      <c r="M320"/>
      <c r="N320"/>
      <c r="O320"/>
      <c r="P320" s="2"/>
    </row>
    <row r="321" spans="1:16" ht="16" x14ac:dyDescent="0.2">
      <c r="A321" s="5"/>
      <c r="B321" s="5"/>
      <c r="C321" s="5"/>
      <c r="D321" s="5"/>
      <c r="E321" s="5"/>
      <c r="F321" s="4"/>
      <c r="G321" s="4"/>
      <c r="H321" s="4"/>
      <c r="I321" s="5"/>
      <c r="J321" s="5"/>
      <c r="K321" s="6"/>
      <c r="L321" s="3"/>
      <c r="M321"/>
      <c r="N321"/>
      <c r="O321"/>
      <c r="P321" s="2"/>
    </row>
    <row r="322" spans="1:16" ht="16" x14ac:dyDescent="0.2">
      <c r="A322" s="5"/>
      <c r="B322" s="5"/>
      <c r="C322" s="5"/>
      <c r="D322" s="5"/>
      <c r="E322" s="5"/>
      <c r="F322" s="4"/>
      <c r="G322" s="4"/>
      <c r="H322" s="4"/>
      <c r="I322" s="5"/>
      <c r="J322" s="5"/>
      <c r="K322" s="6"/>
      <c r="L322" s="3"/>
      <c r="M322"/>
      <c r="N322"/>
      <c r="O322"/>
      <c r="P322" s="2"/>
    </row>
    <row r="323" spans="1:16" ht="16" x14ac:dyDescent="0.2">
      <c r="A323" s="5"/>
      <c r="B323" s="5"/>
      <c r="C323" s="5"/>
      <c r="D323" s="5"/>
      <c r="E323" s="5"/>
      <c r="F323" s="4"/>
      <c r="G323" s="4"/>
      <c r="H323" s="4"/>
      <c r="I323" s="5"/>
      <c r="J323" s="5"/>
      <c r="K323" s="6"/>
      <c r="L323" s="3"/>
      <c r="M323"/>
      <c r="N323"/>
      <c r="O323"/>
      <c r="P323" s="2"/>
    </row>
    <row r="324" spans="1:16" ht="16" x14ac:dyDescent="0.2">
      <c r="A324" s="5"/>
      <c r="B324" s="5"/>
      <c r="C324" s="5"/>
      <c r="D324" s="5"/>
      <c r="E324" s="5"/>
      <c r="F324" s="4"/>
      <c r="G324" s="4"/>
      <c r="H324" s="4"/>
      <c r="I324" s="5"/>
      <c r="J324" s="5"/>
      <c r="K324" s="6"/>
      <c r="L324" s="3"/>
      <c r="M324"/>
      <c r="N324"/>
      <c r="O324"/>
      <c r="P324" s="2"/>
    </row>
    <row r="325" spans="1:16" ht="16" x14ac:dyDescent="0.2">
      <c r="A325" s="5"/>
      <c r="B325" s="5"/>
      <c r="C325" s="5"/>
      <c r="D325" s="5"/>
      <c r="E325" s="5"/>
      <c r="F325" s="4"/>
      <c r="G325" s="4"/>
      <c r="H325" s="4"/>
      <c r="I325" s="5"/>
      <c r="J325" s="5"/>
      <c r="K325" s="6"/>
      <c r="L325" s="3"/>
      <c r="M325"/>
      <c r="N325"/>
      <c r="O325"/>
      <c r="P325" s="2"/>
    </row>
    <row r="326" spans="1:16" ht="16" x14ac:dyDescent="0.2">
      <c r="A326" s="5"/>
      <c r="B326" s="5"/>
      <c r="C326" s="5"/>
      <c r="D326" s="5"/>
      <c r="E326" s="5"/>
      <c r="F326" s="4"/>
      <c r="G326" s="4"/>
      <c r="H326" s="4"/>
      <c r="I326" s="5"/>
      <c r="J326" s="5"/>
      <c r="K326" s="6"/>
      <c r="L326" s="3"/>
      <c r="M326"/>
      <c r="N326"/>
      <c r="O326"/>
      <c r="P326" s="2"/>
    </row>
    <row r="327" spans="1:16" ht="16" x14ac:dyDescent="0.2">
      <c r="A327" s="5"/>
      <c r="B327" s="5"/>
      <c r="C327" s="5"/>
      <c r="D327" s="5"/>
      <c r="E327" s="5"/>
      <c r="F327" s="4"/>
      <c r="G327" s="4"/>
      <c r="H327" s="4"/>
      <c r="I327" s="5"/>
      <c r="J327" s="5"/>
      <c r="K327" s="6"/>
      <c r="L327" s="3"/>
      <c r="M327"/>
      <c r="N327"/>
      <c r="O327"/>
      <c r="P327" s="2"/>
    </row>
    <row r="328" spans="1:16" ht="16" x14ac:dyDescent="0.2">
      <c r="A328" s="5"/>
      <c r="B328" s="5"/>
      <c r="C328" s="5"/>
      <c r="D328" s="5"/>
      <c r="E328" s="5"/>
      <c r="F328" s="4"/>
      <c r="G328" s="4"/>
      <c r="H328" s="4"/>
      <c r="I328" s="5"/>
      <c r="J328" s="5"/>
      <c r="K328" s="6"/>
      <c r="L328" s="3"/>
      <c r="M328"/>
      <c r="N328"/>
      <c r="O328"/>
      <c r="P328" s="2"/>
    </row>
    <row r="329" spans="1:16" ht="16" x14ac:dyDescent="0.2">
      <c r="A329" s="5"/>
      <c r="B329" s="5"/>
      <c r="C329" s="5"/>
      <c r="D329" s="5"/>
      <c r="E329" s="5"/>
      <c r="F329" s="4"/>
      <c r="G329" s="4"/>
      <c r="H329" s="4"/>
      <c r="I329" s="5"/>
      <c r="J329" s="5"/>
      <c r="K329" s="6"/>
      <c r="L329" s="3"/>
      <c r="M329"/>
      <c r="N329"/>
      <c r="O329"/>
      <c r="P329" s="2"/>
    </row>
    <row r="330" spans="1:16" ht="16" x14ac:dyDescent="0.2">
      <c r="A330" s="5"/>
      <c r="B330" s="5"/>
      <c r="C330" s="5"/>
      <c r="D330" s="5"/>
      <c r="E330" s="5"/>
      <c r="F330" s="4"/>
      <c r="G330" s="4"/>
      <c r="H330" s="4"/>
      <c r="I330" s="5"/>
      <c r="J330" s="5"/>
      <c r="K330" s="6"/>
      <c r="L330" s="3"/>
      <c r="M330"/>
      <c r="N330"/>
      <c r="O330"/>
      <c r="P330" s="2"/>
    </row>
    <row r="331" spans="1:16" ht="16" x14ac:dyDescent="0.2">
      <c r="A331" s="5"/>
      <c r="B331" s="5"/>
      <c r="C331" s="5"/>
      <c r="D331" s="5"/>
      <c r="E331" s="5"/>
      <c r="F331" s="4"/>
      <c r="G331" s="4"/>
      <c r="H331" s="4"/>
      <c r="I331" s="5"/>
      <c r="J331" s="5"/>
      <c r="K331" s="6"/>
      <c r="L331" s="3"/>
      <c r="M331"/>
      <c r="N331"/>
      <c r="O331"/>
      <c r="P331" s="2"/>
    </row>
    <row r="332" spans="1:16" ht="16" x14ac:dyDescent="0.2">
      <c r="A332" s="5"/>
      <c r="B332" s="5"/>
      <c r="C332" s="5"/>
      <c r="D332" s="5"/>
      <c r="E332" s="5"/>
      <c r="F332" s="4"/>
      <c r="G332" s="4"/>
      <c r="H332" s="4"/>
      <c r="I332" s="5"/>
      <c r="J332" s="5"/>
      <c r="K332" s="6"/>
      <c r="L332" s="3"/>
      <c r="M332"/>
      <c r="N332"/>
      <c r="O332"/>
      <c r="P332" s="2"/>
    </row>
    <row r="333" spans="1:16" ht="16" x14ac:dyDescent="0.2">
      <c r="A333" s="5"/>
      <c r="B333" s="5"/>
      <c r="C333" s="5"/>
      <c r="D333" s="5"/>
      <c r="E333" s="5"/>
      <c r="F333" s="4"/>
      <c r="G333" s="4"/>
      <c r="H333" s="4"/>
      <c r="I333" s="5"/>
      <c r="J333" s="5"/>
      <c r="K333" s="6"/>
      <c r="L333" s="3"/>
      <c r="M333"/>
      <c r="N333"/>
      <c r="O333"/>
      <c r="P333" s="2"/>
    </row>
    <row r="334" spans="1:16" ht="16" x14ac:dyDescent="0.2">
      <c r="A334" s="5"/>
      <c r="B334" s="5"/>
      <c r="C334" s="5"/>
      <c r="D334" s="5"/>
      <c r="E334" s="5"/>
      <c r="F334" s="4"/>
      <c r="G334" s="4"/>
      <c r="H334" s="4"/>
      <c r="I334" s="5"/>
      <c r="J334" s="5"/>
      <c r="K334" s="6"/>
      <c r="L334" s="3"/>
      <c r="M334"/>
      <c r="N334"/>
      <c r="O334"/>
      <c r="P334" s="2"/>
    </row>
    <row r="335" spans="1:16" ht="16" x14ac:dyDescent="0.2">
      <c r="A335" s="5"/>
      <c r="B335" s="5"/>
      <c r="C335" s="5"/>
      <c r="D335" s="5"/>
      <c r="E335" s="5"/>
      <c r="F335" s="4"/>
      <c r="G335" s="4"/>
      <c r="H335" s="4"/>
      <c r="I335" s="5"/>
      <c r="J335" s="5"/>
      <c r="K335" s="6"/>
      <c r="L335" s="3"/>
      <c r="M335"/>
      <c r="N335"/>
      <c r="O335"/>
      <c r="P335" s="2"/>
    </row>
    <row r="336" spans="1:16" ht="16" x14ac:dyDescent="0.2">
      <c r="A336" s="5"/>
      <c r="B336" s="5"/>
      <c r="C336" s="5"/>
      <c r="D336" s="5"/>
      <c r="E336" s="5"/>
      <c r="F336" s="4"/>
      <c r="G336" s="4"/>
      <c r="H336" s="4"/>
      <c r="I336" s="5"/>
      <c r="J336" s="5"/>
      <c r="K336" s="6"/>
      <c r="L336" s="3"/>
      <c r="M336"/>
      <c r="N336"/>
      <c r="O336"/>
      <c r="P336" s="2"/>
    </row>
    <row r="337" spans="1:16" ht="16" x14ac:dyDescent="0.2">
      <c r="A337" s="5"/>
      <c r="B337" s="5"/>
      <c r="C337" s="5"/>
      <c r="D337" s="5"/>
      <c r="E337" s="5"/>
      <c r="F337" s="4"/>
      <c r="G337" s="4"/>
      <c r="H337" s="4"/>
      <c r="I337" s="5"/>
      <c r="J337" s="5"/>
      <c r="K337" s="6"/>
      <c r="L337" s="3"/>
      <c r="M337"/>
      <c r="N337"/>
      <c r="O337"/>
      <c r="P337" s="2"/>
    </row>
    <row r="338" spans="1:16" ht="16" x14ac:dyDescent="0.2">
      <c r="A338" s="5"/>
      <c r="B338" s="5"/>
      <c r="C338" s="5"/>
      <c r="D338" s="5"/>
      <c r="E338" s="5"/>
      <c r="F338" s="4"/>
      <c r="G338" s="4"/>
      <c r="H338" s="4"/>
      <c r="I338" s="5"/>
      <c r="J338" s="5"/>
      <c r="K338" s="6"/>
      <c r="L338" s="3"/>
      <c r="M338"/>
      <c r="N338"/>
      <c r="O338"/>
      <c r="P338" s="2"/>
    </row>
    <row r="339" spans="1:16" ht="16" x14ac:dyDescent="0.2">
      <c r="A339" s="5"/>
      <c r="B339" s="5"/>
      <c r="C339" s="5"/>
      <c r="D339" s="5"/>
      <c r="E339" s="5"/>
      <c r="F339" s="4"/>
      <c r="G339" s="4"/>
      <c r="H339" s="4"/>
      <c r="I339" s="5"/>
      <c r="J339" s="5"/>
      <c r="K339" s="6"/>
      <c r="L339" s="3"/>
      <c r="M339"/>
      <c r="N339"/>
      <c r="O339"/>
      <c r="P339" s="2"/>
    </row>
    <row r="340" spans="1:16" ht="16" x14ac:dyDescent="0.2">
      <c r="A340" s="5"/>
      <c r="B340" s="5"/>
      <c r="C340" s="5"/>
      <c r="D340" s="5"/>
      <c r="E340" s="5"/>
      <c r="F340" s="4"/>
      <c r="G340" s="4"/>
      <c r="H340" s="4"/>
      <c r="I340" s="5"/>
      <c r="J340" s="5"/>
      <c r="K340" s="6"/>
      <c r="L340" s="3"/>
      <c r="M340"/>
      <c r="N340"/>
      <c r="O340"/>
      <c r="P340" s="2"/>
    </row>
    <row r="341" spans="1:16" ht="16" x14ac:dyDescent="0.2">
      <c r="A341" s="5"/>
      <c r="B341" s="5"/>
      <c r="C341" s="5"/>
      <c r="D341" s="5"/>
      <c r="E341" s="5"/>
      <c r="F341" s="4"/>
      <c r="G341" s="4"/>
      <c r="H341" s="4"/>
      <c r="I341" s="5"/>
      <c r="J341" s="5"/>
      <c r="K341" s="6"/>
      <c r="L341" s="3"/>
      <c r="M341"/>
      <c r="N341"/>
      <c r="O341"/>
      <c r="P341" s="2"/>
    </row>
    <row r="342" spans="1:16" ht="16" x14ac:dyDescent="0.2">
      <c r="A342" s="5"/>
      <c r="B342" s="5"/>
      <c r="C342" s="5"/>
      <c r="D342" s="5"/>
      <c r="E342" s="5"/>
      <c r="F342" s="4"/>
      <c r="G342" s="4"/>
      <c r="H342" s="4"/>
      <c r="I342" s="5"/>
      <c r="J342" s="5"/>
      <c r="K342" s="6"/>
      <c r="L342" s="3"/>
      <c r="M342"/>
      <c r="N342"/>
      <c r="O342"/>
      <c r="P342" s="2"/>
    </row>
    <row r="343" spans="1:16" ht="16" x14ac:dyDescent="0.2">
      <c r="A343" s="5"/>
      <c r="B343" s="5"/>
      <c r="C343" s="5"/>
      <c r="D343" s="5"/>
      <c r="E343" s="5"/>
      <c r="F343" s="4"/>
      <c r="G343" s="4"/>
      <c r="H343" s="4"/>
      <c r="I343" s="5"/>
      <c r="J343" s="5"/>
      <c r="K343" s="6"/>
      <c r="L343" s="3"/>
      <c r="M343"/>
      <c r="N343"/>
      <c r="O343"/>
      <c r="P343" s="2"/>
    </row>
    <row r="344" spans="1:16" ht="16" x14ac:dyDescent="0.2">
      <c r="A344" s="5"/>
      <c r="B344" s="5"/>
      <c r="C344" s="5"/>
      <c r="D344" s="5"/>
      <c r="E344" s="5"/>
      <c r="F344" s="4"/>
      <c r="G344" s="4"/>
      <c r="H344" s="4"/>
      <c r="I344" s="5"/>
      <c r="J344" s="5"/>
      <c r="K344" s="6"/>
      <c r="L344" s="3"/>
      <c r="M344"/>
      <c r="N344"/>
      <c r="O344"/>
      <c r="P344" s="2"/>
    </row>
    <row r="345" spans="1:16" ht="16" x14ac:dyDescent="0.2">
      <c r="A345" s="5"/>
      <c r="B345" s="5"/>
      <c r="C345" s="5"/>
      <c r="D345" s="5"/>
      <c r="E345" s="5"/>
      <c r="F345" s="4"/>
      <c r="G345" s="4"/>
      <c r="H345" s="4"/>
      <c r="I345" s="5"/>
      <c r="J345" s="5"/>
      <c r="K345" s="6"/>
      <c r="L345" s="3"/>
      <c r="M345"/>
      <c r="N345"/>
      <c r="O345"/>
      <c r="P345" s="2"/>
    </row>
    <row r="346" spans="1:16" ht="16" x14ac:dyDescent="0.2">
      <c r="A346" s="5"/>
      <c r="B346" s="5"/>
      <c r="C346" s="5"/>
      <c r="D346" s="5"/>
      <c r="E346" s="5"/>
      <c r="F346" s="4"/>
      <c r="G346" s="4"/>
      <c r="H346" s="4"/>
      <c r="I346" s="5"/>
      <c r="J346" s="5"/>
      <c r="K346" s="6"/>
      <c r="L346" s="3"/>
      <c r="M346"/>
      <c r="N346"/>
      <c r="O346"/>
      <c r="P346" s="2"/>
    </row>
    <row r="347" spans="1:16" ht="16" x14ac:dyDescent="0.2">
      <c r="A347" s="5"/>
      <c r="B347" s="5"/>
      <c r="C347" s="5"/>
      <c r="D347" s="5"/>
      <c r="E347" s="5"/>
      <c r="F347" s="4"/>
      <c r="G347" s="4"/>
      <c r="H347" s="4"/>
      <c r="I347" s="5"/>
      <c r="J347" s="5"/>
      <c r="K347" s="6"/>
      <c r="L347" s="3"/>
      <c r="M347"/>
      <c r="N347"/>
      <c r="O347"/>
      <c r="P347" s="2"/>
    </row>
    <row r="348" spans="1:16" ht="16" x14ac:dyDescent="0.2">
      <c r="A348" s="5"/>
      <c r="B348" s="5"/>
      <c r="C348" s="5"/>
      <c r="D348" s="5"/>
      <c r="E348" s="5"/>
      <c r="F348" s="4"/>
      <c r="G348" s="4"/>
      <c r="H348" s="4"/>
      <c r="I348" s="5"/>
      <c r="J348" s="5"/>
      <c r="K348" s="6"/>
      <c r="L348" s="3"/>
      <c r="M348"/>
      <c r="N348"/>
      <c r="O348"/>
      <c r="P348" s="2"/>
    </row>
    <row r="349" spans="1:16" ht="16" x14ac:dyDescent="0.2">
      <c r="A349" s="5"/>
      <c r="B349" s="5"/>
      <c r="C349" s="5"/>
      <c r="D349" s="5"/>
      <c r="E349" s="5"/>
      <c r="F349" s="4"/>
      <c r="G349" s="4"/>
      <c r="H349" s="4"/>
      <c r="I349" s="5"/>
      <c r="J349" s="5"/>
      <c r="K349" s="6"/>
      <c r="L349" s="3"/>
      <c r="M349"/>
      <c r="N349"/>
      <c r="O349"/>
      <c r="P349" s="2"/>
    </row>
    <row r="350" spans="1:16" ht="16" x14ac:dyDescent="0.2">
      <c r="A350" s="5"/>
      <c r="B350" s="5"/>
      <c r="C350" s="5"/>
      <c r="D350" s="5"/>
      <c r="E350" s="5"/>
      <c r="F350" s="4"/>
      <c r="G350" s="4"/>
      <c r="H350" s="4"/>
      <c r="I350" s="5"/>
      <c r="J350" s="5"/>
      <c r="K350" s="6"/>
      <c r="L350" s="3"/>
      <c r="M350"/>
      <c r="N350"/>
      <c r="O350"/>
      <c r="P350" s="2"/>
    </row>
    <row r="351" spans="1:16" ht="16" x14ac:dyDescent="0.2">
      <c r="A351" s="5"/>
      <c r="B351" s="5"/>
      <c r="C351" s="5"/>
      <c r="D351" s="5"/>
      <c r="E351" s="5"/>
      <c r="F351" s="4"/>
      <c r="G351" s="4"/>
      <c r="H351" s="4"/>
      <c r="I351" s="5"/>
      <c r="J351" s="5"/>
      <c r="K351" s="6"/>
      <c r="L351" s="3"/>
      <c r="M351"/>
      <c r="N351"/>
      <c r="O351"/>
      <c r="P351" s="2"/>
    </row>
    <row r="352" spans="1:16" ht="16" x14ac:dyDescent="0.2">
      <c r="A352" s="5"/>
      <c r="B352" s="5"/>
      <c r="C352" s="5"/>
      <c r="D352" s="5"/>
      <c r="E352" s="5"/>
      <c r="F352" s="4"/>
      <c r="G352" s="4"/>
      <c r="H352" s="4"/>
      <c r="I352" s="5"/>
      <c r="J352" s="5"/>
      <c r="K352" s="6"/>
      <c r="L352" s="3"/>
      <c r="M352"/>
      <c r="N352"/>
      <c r="O352"/>
      <c r="P352" s="2"/>
    </row>
    <row r="353" spans="1:16" ht="16" x14ac:dyDescent="0.2">
      <c r="A353" s="5"/>
      <c r="B353" s="5"/>
      <c r="C353" s="5"/>
      <c r="D353" s="5"/>
      <c r="E353" s="5"/>
      <c r="F353" s="4"/>
      <c r="G353" s="4"/>
      <c r="H353" s="4"/>
      <c r="I353" s="5"/>
      <c r="J353" s="5"/>
      <c r="K353" s="6"/>
      <c r="L353" s="3"/>
      <c r="M353"/>
      <c r="N353"/>
      <c r="O353"/>
      <c r="P353" s="2"/>
    </row>
    <row r="354" spans="1:16" ht="16" x14ac:dyDescent="0.2">
      <c r="A354" s="5"/>
      <c r="B354" s="5"/>
      <c r="C354" s="5"/>
      <c r="D354" s="5"/>
      <c r="E354" s="5"/>
      <c r="F354" s="4"/>
      <c r="G354" s="4"/>
      <c r="H354" s="4"/>
      <c r="I354" s="5"/>
      <c r="J354" s="5"/>
      <c r="K354" s="6"/>
      <c r="L354" s="3"/>
      <c r="M354"/>
      <c r="N354"/>
      <c r="O354"/>
      <c r="P354" s="2"/>
    </row>
    <row r="355" spans="1:16" ht="16" x14ac:dyDescent="0.2">
      <c r="A355" s="5"/>
      <c r="B355" s="5"/>
      <c r="C355" s="5"/>
      <c r="D355" s="5"/>
      <c r="E355" s="5"/>
      <c r="F355" s="4"/>
      <c r="G355" s="4"/>
      <c r="H355" s="4"/>
      <c r="I355" s="5"/>
      <c r="J355" s="5"/>
      <c r="K355" s="6"/>
      <c r="L355" s="3"/>
      <c r="M355"/>
      <c r="N355"/>
      <c r="O355"/>
      <c r="P355" s="2"/>
    </row>
    <row r="356" spans="1:16" ht="16" x14ac:dyDescent="0.2">
      <c r="A356" s="5"/>
      <c r="B356" s="5"/>
      <c r="C356" s="5"/>
      <c r="D356" s="5"/>
      <c r="E356" s="5"/>
      <c r="F356" s="4"/>
      <c r="G356" s="4"/>
      <c r="H356" s="4"/>
      <c r="I356" s="5"/>
      <c r="J356" s="5"/>
      <c r="K356" s="6"/>
      <c r="L356" s="3"/>
      <c r="M356"/>
      <c r="N356"/>
      <c r="O356"/>
      <c r="P356" s="2"/>
    </row>
    <row r="357" spans="1:16" ht="16" x14ac:dyDescent="0.2">
      <c r="A357" s="5"/>
      <c r="B357" s="5"/>
      <c r="C357" s="5"/>
      <c r="D357" s="5"/>
      <c r="E357" s="5"/>
      <c r="F357" s="4"/>
      <c r="G357" s="4"/>
      <c r="H357" s="4"/>
      <c r="I357" s="5"/>
      <c r="J357" s="5"/>
      <c r="K357" s="6"/>
      <c r="L357" s="3"/>
      <c r="M357"/>
      <c r="N357"/>
      <c r="O357"/>
      <c r="P357" s="2"/>
    </row>
    <row r="358" spans="1:16" ht="16" x14ac:dyDescent="0.2">
      <c r="A358" s="5"/>
      <c r="B358" s="5"/>
      <c r="C358" s="5"/>
      <c r="D358" s="5"/>
      <c r="E358" s="5"/>
      <c r="F358" s="4"/>
      <c r="G358" s="4"/>
      <c r="H358" s="4"/>
      <c r="I358" s="5"/>
      <c r="J358" s="5"/>
      <c r="K358" s="6"/>
      <c r="L358" s="3"/>
      <c r="M358"/>
      <c r="N358"/>
      <c r="O358"/>
      <c r="P358" s="2"/>
    </row>
    <row r="359" spans="1:16" ht="16" x14ac:dyDescent="0.2">
      <c r="A359" s="5"/>
      <c r="B359" s="5"/>
      <c r="C359" s="5"/>
      <c r="D359" s="5"/>
      <c r="E359" s="5"/>
      <c r="F359" s="4"/>
      <c r="G359" s="4"/>
      <c r="H359" s="4"/>
      <c r="I359" s="5"/>
      <c r="J359" s="5"/>
      <c r="K359" s="6"/>
      <c r="L359" s="3"/>
      <c r="M359"/>
      <c r="N359"/>
      <c r="O359"/>
      <c r="P359" s="2"/>
    </row>
    <row r="360" spans="1:16" ht="16" x14ac:dyDescent="0.2">
      <c r="A360" s="5"/>
      <c r="B360" s="5"/>
      <c r="C360" s="5"/>
      <c r="D360" s="5"/>
      <c r="E360" s="5"/>
      <c r="F360" s="4"/>
      <c r="G360" s="4"/>
      <c r="H360" s="4"/>
      <c r="I360" s="5"/>
      <c r="J360" s="5"/>
      <c r="K360" s="6"/>
      <c r="L360" s="3"/>
      <c r="M360"/>
      <c r="N360"/>
      <c r="O360"/>
      <c r="P360" s="2"/>
    </row>
    <row r="361" spans="1:16" ht="16" x14ac:dyDescent="0.2">
      <c r="A361" s="5"/>
      <c r="B361" s="5"/>
      <c r="C361" s="5"/>
      <c r="D361" s="5"/>
      <c r="E361" s="5"/>
      <c r="F361" s="4"/>
      <c r="G361" s="4"/>
      <c r="H361" s="4"/>
      <c r="I361" s="5"/>
      <c r="J361" s="5"/>
      <c r="K361" s="6"/>
      <c r="L361" s="3"/>
      <c r="M361"/>
      <c r="N361"/>
      <c r="O361"/>
      <c r="P361" s="2"/>
    </row>
    <row r="362" spans="1:16" ht="16" x14ac:dyDescent="0.2">
      <c r="A362" s="5"/>
      <c r="B362" s="5"/>
      <c r="C362" s="5"/>
      <c r="D362" s="5"/>
      <c r="E362" s="5"/>
      <c r="F362" s="4"/>
      <c r="G362" s="4"/>
      <c r="H362" s="4"/>
      <c r="I362" s="5"/>
      <c r="J362" s="5"/>
      <c r="K362" s="6"/>
      <c r="L362" s="3"/>
      <c r="M362"/>
      <c r="N362"/>
      <c r="O362"/>
      <c r="P362" s="2"/>
    </row>
    <row r="363" spans="1:16" ht="16" x14ac:dyDescent="0.2">
      <c r="A363" s="5"/>
      <c r="B363" s="5"/>
      <c r="C363" s="5"/>
      <c r="D363" s="5"/>
      <c r="E363" s="5"/>
      <c r="F363" s="4"/>
      <c r="G363" s="4"/>
      <c r="H363" s="4"/>
      <c r="I363" s="5"/>
      <c r="J363" s="5"/>
      <c r="K363" s="6"/>
      <c r="L363" s="3"/>
      <c r="M363"/>
      <c r="N363"/>
      <c r="O363"/>
      <c r="P363" s="2"/>
    </row>
    <row r="364" spans="1:16" ht="16" x14ac:dyDescent="0.2">
      <c r="A364" s="5"/>
      <c r="B364" s="5"/>
      <c r="C364" s="5"/>
      <c r="D364" s="5"/>
      <c r="E364" s="5"/>
      <c r="F364" s="4"/>
      <c r="G364" s="4"/>
      <c r="H364" s="4"/>
      <c r="I364" s="5"/>
      <c r="J364" s="5"/>
      <c r="K364" s="6"/>
      <c r="L364" s="3"/>
      <c r="M364"/>
      <c r="N364"/>
      <c r="O364"/>
      <c r="P364" s="2"/>
    </row>
    <row r="365" spans="1:16" ht="16" x14ac:dyDescent="0.2">
      <c r="A365" s="5"/>
      <c r="B365" s="5"/>
      <c r="C365" s="5"/>
      <c r="D365" s="5"/>
      <c r="E365" s="5"/>
      <c r="F365" s="4"/>
      <c r="G365" s="4"/>
      <c r="H365" s="4"/>
      <c r="I365" s="5"/>
      <c r="J365" s="5"/>
      <c r="K365" s="6"/>
      <c r="L365" s="3"/>
      <c r="M365"/>
      <c r="N365"/>
      <c r="O365"/>
      <c r="P365" s="2"/>
    </row>
    <row r="366" spans="1:16" ht="16" x14ac:dyDescent="0.2">
      <c r="A366" s="5"/>
      <c r="B366" s="5"/>
      <c r="C366" s="5"/>
      <c r="D366" s="5"/>
      <c r="E366" s="5"/>
      <c r="F366" s="4"/>
      <c r="G366" s="4"/>
      <c r="H366" s="4"/>
      <c r="I366" s="5"/>
      <c r="J366" s="5"/>
      <c r="K366" s="6"/>
      <c r="L366" s="3"/>
      <c r="M366"/>
      <c r="N366"/>
      <c r="O366"/>
      <c r="P366" s="2"/>
    </row>
    <row r="367" spans="1:16" ht="16" x14ac:dyDescent="0.2">
      <c r="A367" s="5"/>
      <c r="B367" s="5"/>
      <c r="C367" s="5"/>
      <c r="D367" s="5"/>
      <c r="E367" s="5"/>
      <c r="F367" s="4"/>
      <c r="G367" s="4"/>
      <c r="H367" s="4"/>
      <c r="I367" s="5"/>
      <c r="J367" s="5"/>
      <c r="K367" s="6"/>
      <c r="L367" s="3"/>
      <c r="M367"/>
      <c r="N367"/>
      <c r="O367"/>
      <c r="P367" s="2"/>
    </row>
    <row r="368" spans="1:16" ht="16" x14ac:dyDescent="0.2">
      <c r="A368" s="5"/>
      <c r="B368" s="5"/>
      <c r="C368" s="5"/>
      <c r="D368" s="5"/>
      <c r="E368" s="5"/>
      <c r="F368" s="4"/>
      <c r="G368" s="4"/>
      <c r="H368" s="4"/>
      <c r="I368" s="5"/>
      <c r="J368" s="5"/>
      <c r="K368" s="6"/>
      <c r="L368" s="3"/>
      <c r="M368"/>
      <c r="N368"/>
      <c r="O368"/>
      <c r="P368" s="2"/>
    </row>
    <row r="369" spans="1:16" ht="16" x14ac:dyDescent="0.2">
      <c r="A369" s="5"/>
      <c r="B369" s="5"/>
      <c r="C369" s="5"/>
      <c r="D369" s="5"/>
      <c r="E369" s="5"/>
      <c r="F369" s="4"/>
      <c r="G369" s="4"/>
      <c r="H369" s="4"/>
      <c r="I369" s="5"/>
      <c r="J369" s="5"/>
      <c r="K369" s="6"/>
      <c r="L369" s="3"/>
      <c r="M369"/>
      <c r="N369"/>
      <c r="O369"/>
      <c r="P369" s="2"/>
    </row>
    <row r="370" spans="1:16" ht="16" x14ac:dyDescent="0.2">
      <c r="A370" s="5"/>
      <c r="B370" s="5"/>
      <c r="C370" s="5"/>
      <c r="D370" s="5"/>
      <c r="E370" s="5"/>
      <c r="F370" s="4"/>
      <c r="G370" s="4"/>
      <c r="H370" s="4"/>
      <c r="I370" s="5"/>
      <c r="J370" s="5"/>
      <c r="K370" s="6"/>
      <c r="L370" s="3"/>
      <c r="M370"/>
      <c r="N370"/>
      <c r="O370"/>
      <c r="P370" s="2"/>
    </row>
    <row r="371" spans="1:16" ht="16" x14ac:dyDescent="0.2">
      <c r="A371" s="5"/>
      <c r="B371" s="5"/>
      <c r="C371" s="5"/>
      <c r="D371" s="5"/>
      <c r="E371" s="5"/>
      <c r="F371" s="4"/>
      <c r="G371" s="4"/>
      <c r="H371" s="4"/>
      <c r="I371" s="5"/>
      <c r="J371" s="5"/>
      <c r="K371" s="6"/>
      <c r="L371" s="3"/>
      <c r="M371"/>
      <c r="N371"/>
      <c r="O371"/>
      <c r="P371" s="2"/>
    </row>
    <row r="372" spans="1:16" ht="16" x14ac:dyDescent="0.2">
      <c r="A372" s="5"/>
      <c r="B372" s="5"/>
      <c r="C372" s="5"/>
      <c r="D372" s="5"/>
      <c r="E372" s="5"/>
      <c r="F372" s="4"/>
      <c r="G372" s="4"/>
      <c r="H372" s="4"/>
      <c r="I372" s="5"/>
      <c r="J372" s="5"/>
      <c r="K372" s="6"/>
      <c r="L372" s="3"/>
      <c r="M372"/>
      <c r="N372"/>
      <c r="O372"/>
      <c r="P372" s="2"/>
    </row>
    <row r="373" spans="1:16" ht="16" x14ac:dyDescent="0.2">
      <c r="A373" s="5"/>
      <c r="B373" s="5"/>
      <c r="C373" s="5"/>
      <c r="D373" s="5"/>
      <c r="E373" s="5"/>
      <c r="F373" s="4"/>
      <c r="G373" s="4"/>
      <c r="H373" s="4"/>
      <c r="I373" s="5"/>
      <c r="J373" s="5"/>
      <c r="K373" s="6"/>
      <c r="L373" s="3"/>
      <c r="M373"/>
      <c r="N373"/>
      <c r="O373"/>
      <c r="P373" s="2"/>
    </row>
    <row r="374" spans="1:16" ht="16" x14ac:dyDescent="0.2">
      <c r="A374" s="5"/>
      <c r="B374" s="5"/>
      <c r="C374" s="5"/>
      <c r="D374" s="5"/>
      <c r="E374" s="5"/>
      <c r="F374" s="4"/>
      <c r="G374" s="4"/>
      <c r="H374" s="4"/>
      <c r="I374" s="5"/>
      <c r="J374" s="5"/>
      <c r="K374" s="6"/>
      <c r="L374" s="3"/>
      <c r="M374"/>
      <c r="N374"/>
      <c r="O374"/>
      <c r="P374" s="2"/>
    </row>
    <row r="375" spans="1:16" ht="16" x14ac:dyDescent="0.2">
      <c r="A375" s="5"/>
      <c r="B375" s="5"/>
      <c r="C375" s="5"/>
      <c r="D375" s="5"/>
      <c r="E375" s="5"/>
      <c r="F375" s="4"/>
      <c r="G375" s="4"/>
      <c r="H375" s="4"/>
      <c r="I375" s="5"/>
      <c r="J375" s="5"/>
      <c r="K375" s="6"/>
      <c r="L375" s="3"/>
      <c r="M375"/>
      <c r="N375"/>
      <c r="O375"/>
      <c r="P375" s="2"/>
    </row>
    <row r="376" spans="1:16" ht="16" x14ac:dyDescent="0.2">
      <c r="A376" s="5"/>
      <c r="B376" s="5"/>
      <c r="C376" s="5"/>
      <c r="D376" s="5"/>
      <c r="E376" s="5"/>
      <c r="F376" s="4"/>
      <c r="G376" s="4"/>
      <c r="H376" s="4"/>
      <c r="I376" s="5"/>
      <c r="J376" s="5"/>
      <c r="K376" s="6"/>
      <c r="L376" s="3"/>
      <c r="M376"/>
      <c r="N376"/>
      <c r="O376"/>
      <c r="P376" s="2"/>
    </row>
    <row r="377" spans="1:16" ht="16" x14ac:dyDescent="0.2">
      <c r="A377" s="5"/>
      <c r="B377" s="5"/>
      <c r="C377" s="5"/>
      <c r="D377" s="5"/>
      <c r="E377" s="5"/>
      <c r="F377" s="4"/>
      <c r="G377" s="4"/>
      <c r="H377" s="4"/>
      <c r="I377" s="5"/>
      <c r="J377" s="5"/>
      <c r="K377" s="6"/>
      <c r="L377" s="3"/>
      <c r="M377"/>
      <c r="N377"/>
      <c r="O377"/>
      <c r="P377" s="2"/>
    </row>
    <row r="378" spans="1:16" ht="16" x14ac:dyDescent="0.2">
      <c r="A378" s="5"/>
      <c r="B378" s="5"/>
      <c r="C378" s="5"/>
      <c r="D378" s="5"/>
      <c r="E378" s="5"/>
      <c r="F378" s="4"/>
      <c r="G378" s="4"/>
      <c r="H378" s="4"/>
      <c r="I378" s="5"/>
      <c r="J378" s="5"/>
      <c r="K378" s="6"/>
      <c r="L378" s="3"/>
      <c r="M378"/>
      <c r="N378"/>
      <c r="O378"/>
      <c r="P378" s="2"/>
    </row>
    <row r="379" spans="1:16" ht="16" x14ac:dyDescent="0.2">
      <c r="A379" s="5"/>
      <c r="B379" s="5"/>
      <c r="C379" s="5"/>
      <c r="D379" s="5"/>
      <c r="E379" s="5"/>
      <c r="F379" s="4"/>
      <c r="G379" s="4"/>
      <c r="H379" s="4"/>
      <c r="I379" s="5"/>
      <c r="J379" s="5"/>
      <c r="K379" s="6"/>
      <c r="L379" s="3"/>
      <c r="M379"/>
      <c r="N379"/>
      <c r="O379"/>
      <c r="P379" s="2"/>
    </row>
    <row r="380" spans="1:16" ht="16" x14ac:dyDescent="0.2">
      <c r="A380" s="5"/>
      <c r="B380" s="5"/>
      <c r="C380" s="5"/>
      <c r="D380" s="5"/>
      <c r="E380" s="5"/>
      <c r="F380" s="4"/>
      <c r="G380" s="4"/>
      <c r="H380" s="4"/>
      <c r="I380" s="5"/>
      <c r="J380" s="5"/>
      <c r="K380" s="6"/>
      <c r="L380" s="3"/>
      <c r="M380"/>
      <c r="N380"/>
      <c r="O380"/>
      <c r="P380" s="2"/>
    </row>
    <row r="381" spans="1:16" ht="16" x14ac:dyDescent="0.2">
      <c r="A381" s="5"/>
      <c r="B381" s="5"/>
      <c r="C381" s="5"/>
      <c r="D381" s="5"/>
      <c r="E381" s="5"/>
      <c r="F381" s="4"/>
      <c r="G381" s="4"/>
      <c r="H381" s="4"/>
      <c r="I381" s="5"/>
      <c r="J381" s="5"/>
      <c r="K381" s="6"/>
      <c r="L381" s="3"/>
      <c r="M381"/>
      <c r="N381"/>
      <c r="O381"/>
      <c r="P381" s="2"/>
    </row>
    <row r="382" spans="1:16" ht="16" x14ac:dyDescent="0.2">
      <c r="A382" s="5"/>
      <c r="B382" s="5"/>
      <c r="C382" s="5"/>
      <c r="D382" s="5"/>
      <c r="E382" s="5"/>
      <c r="F382" s="4"/>
      <c r="G382" s="4"/>
      <c r="H382" s="4"/>
      <c r="I382" s="5"/>
      <c r="J382" s="5"/>
      <c r="K382" s="6"/>
      <c r="L382" s="3"/>
      <c r="M382"/>
      <c r="N382"/>
      <c r="O382"/>
      <c r="P382" s="2"/>
    </row>
    <row r="383" spans="1:16" ht="16" x14ac:dyDescent="0.2">
      <c r="A383" s="5"/>
      <c r="B383" s="5"/>
      <c r="C383" s="5"/>
      <c r="D383" s="5"/>
      <c r="E383" s="5"/>
      <c r="F383" s="4"/>
      <c r="G383" s="4"/>
      <c r="H383" s="4"/>
      <c r="I383" s="5"/>
      <c r="J383" s="5"/>
      <c r="K383" s="6"/>
      <c r="L383" s="3"/>
      <c r="M383"/>
      <c r="N383"/>
      <c r="O383"/>
      <c r="P383" s="2"/>
    </row>
    <row r="384" spans="1:16" ht="16" x14ac:dyDescent="0.2">
      <c r="A384" s="5"/>
      <c r="B384" s="5"/>
      <c r="C384" s="5"/>
      <c r="D384" s="5"/>
      <c r="E384" s="5"/>
      <c r="F384" s="4"/>
      <c r="G384" s="4"/>
      <c r="H384" s="4"/>
      <c r="I384" s="5"/>
      <c r="J384" s="5"/>
      <c r="K384" s="6"/>
      <c r="L384" s="3"/>
      <c r="M384"/>
      <c r="N384"/>
      <c r="O384"/>
      <c r="P384" s="2"/>
    </row>
    <row r="385" spans="1:16" ht="16" x14ac:dyDescent="0.2">
      <c r="A385" s="5"/>
      <c r="B385" s="5"/>
      <c r="C385" s="5"/>
      <c r="D385" s="5"/>
      <c r="E385" s="5"/>
      <c r="F385" s="4"/>
      <c r="G385" s="4"/>
      <c r="H385" s="4"/>
      <c r="I385" s="5"/>
      <c r="J385" s="5"/>
      <c r="K385" s="6"/>
      <c r="L385" s="3"/>
      <c r="M385"/>
      <c r="N385"/>
      <c r="O385"/>
      <c r="P385" s="2"/>
    </row>
    <row r="386" spans="1:16" ht="16" x14ac:dyDescent="0.2">
      <c r="A386" s="5"/>
      <c r="B386" s="5"/>
      <c r="C386" s="5"/>
      <c r="D386" s="5"/>
      <c r="E386" s="5"/>
      <c r="F386" s="4"/>
      <c r="G386" s="4"/>
      <c r="H386" s="4"/>
      <c r="I386" s="5"/>
      <c r="J386" s="5"/>
      <c r="K386" s="6"/>
      <c r="L386" s="3"/>
      <c r="M386"/>
      <c r="N386"/>
      <c r="O386"/>
      <c r="P386" s="2"/>
    </row>
    <row r="387" spans="1:16" ht="16" x14ac:dyDescent="0.2">
      <c r="A387" s="5"/>
      <c r="B387" s="5"/>
      <c r="C387" s="5"/>
      <c r="D387" s="5"/>
      <c r="E387" s="5"/>
      <c r="F387" s="4"/>
      <c r="G387" s="4"/>
      <c r="H387" s="4"/>
      <c r="I387" s="5"/>
      <c r="J387" s="5"/>
      <c r="K387" s="6"/>
      <c r="L387" s="3"/>
      <c r="M387"/>
      <c r="N387"/>
      <c r="O387"/>
      <c r="P387" s="2"/>
    </row>
    <row r="388" spans="1:16" ht="16" x14ac:dyDescent="0.2">
      <c r="A388" s="5"/>
      <c r="B388" s="5"/>
      <c r="C388" s="5"/>
      <c r="D388" s="5"/>
      <c r="E388" s="5"/>
      <c r="F388" s="4"/>
      <c r="G388" s="4"/>
      <c r="H388" s="4"/>
      <c r="I388" s="5"/>
      <c r="J388" s="5"/>
      <c r="K388" s="6"/>
      <c r="L388" s="3"/>
      <c r="M388"/>
      <c r="N388"/>
      <c r="O388"/>
      <c r="P388" s="2"/>
    </row>
    <row r="389" spans="1:16" ht="16" x14ac:dyDescent="0.2">
      <c r="A389" s="5"/>
      <c r="B389" s="5"/>
      <c r="C389" s="5"/>
      <c r="D389" s="5"/>
      <c r="E389" s="5"/>
      <c r="F389" s="4"/>
      <c r="G389" s="4"/>
      <c r="H389" s="4"/>
      <c r="I389" s="5"/>
      <c r="J389" s="5"/>
      <c r="K389" s="6"/>
      <c r="L389" s="3"/>
      <c r="M389"/>
      <c r="N389"/>
      <c r="O389"/>
      <c r="P389" s="2"/>
    </row>
    <row r="390" spans="1:16" ht="16" x14ac:dyDescent="0.2">
      <c r="A390" s="5"/>
      <c r="B390" s="5"/>
      <c r="C390" s="5"/>
      <c r="D390" s="5"/>
      <c r="E390" s="5"/>
      <c r="F390" s="4"/>
      <c r="G390" s="4"/>
      <c r="H390" s="4"/>
      <c r="I390" s="5"/>
      <c r="J390" s="5"/>
      <c r="K390" s="6"/>
      <c r="L390" s="3"/>
      <c r="M390"/>
      <c r="N390"/>
      <c r="O390"/>
      <c r="P390" s="2"/>
    </row>
    <row r="391" spans="1:16" ht="16" x14ac:dyDescent="0.2">
      <c r="A391" s="5"/>
      <c r="B391" s="5"/>
      <c r="C391" s="5"/>
      <c r="D391" s="5"/>
      <c r="E391" s="5"/>
      <c r="F391" s="4"/>
      <c r="G391" s="4"/>
      <c r="H391" s="4"/>
      <c r="I391" s="5"/>
      <c r="J391" s="5"/>
      <c r="K391" s="6"/>
      <c r="L391" s="3"/>
      <c r="M391"/>
      <c r="N391"/>
      <c r="O391"/>
      <c r="P391" s="2"/>
    </row>
    <row r="392" spans="1:16" ht="16" x14ac:dyDescent="0.2">
      <c r="A392" s="5"/>
      <c r="B392" s="5"/>
      <c r="C392" s="5"/>
      <c r="D392" s="5"/>
      <c r="E392" s="5"/>
      <c r="F392" s="4"/>
      <c r="G392" s="4"/>
      <c r="H392" s="4"/>
      <c r="I392" s="5"/>
      <c r="J392" s="5"/>
      <c r="K392" s="6"/>
      <c r="L392" s="3"/>
      <c r="M392"/>
      <c r="N392"/>
      <c r="O392"/>
      <c r="P392" s="2"/>
    </row>
    <row r="393" spans="1:16" ht="16" x14ac:dyDescent="0.2">
      <c r="A393" s="5"/>
      <c r="B393" s="5"/>
      <c r="C393" s="5"/>
      <c r="D393" s="5"/>
      <c r="E393" s="5"/>
      <c r="F393" s="4"/>
      <c r="G393" s="4"/>
      <c r="H393" s="4"/>
      <c r="I393" s="5"/>
      <c r="J393" s="5"/>
      <c r="K393" s="6"/>
      <c r="L393" s="3"/>
      <c r="M393"/>
      <c r="N393"/>
      <c r="O393"/>
      <c r="P393" s="2"/>
    </row>
    <row r="394" spans="1:16" ht="16" x14ac:dyDescent="0.2">
      <c r="A394" s="5"/>
      <c r="B394" s="5"/>
      <c r="C394" s="5"/>
      <c r="D394" s="5"/>
      <c r="E394" s="5"/>
      <c r="F394" s="4"/>
      <c r="G394" s="4"/>
      <c r="H394" s="4"/>
      <c r="I394" s="5"/>
      <c r="J394" s="5"/>
      <c r="K394" s="6"/>
      <c r="L394" s="3"/>
      <c r="M394"/>
      <c r="N394"/>
      <c r="O394"/>
      <c r="P394" s="2"/>
    </row>
    <row r="395" spans="1:16" ht="16" x14ac:dyDescent="0.2">
      <c r="A395" s="5"/>
      <c r="B395" s="5"/>
      <c r="C395" s="5"/>
      <c r="D395" s="5"/>
      <c r="E395" s="5"/>
      <c r="F395" s="4"/>
      <c r="G395" s="4"/>
      <c r="H395" s="4"/>
      <c r="I395" s="5"/>
      <c r="J395" s="5"/>
      <c r="K395" s="6"/>
      <c r="L395" s="3"/>
      <c r="M395"/>
      <c r="N395"/>
      <c r="O395"/>
      <c r="P395" s="2"/>
    </row>
    <row r="396" spans="1:16" ht="16" x14ac:dyDescent="0.2">
      <c r="A396" s="5"/>
      <c r="B396" s="5"/>
      <c r="C396" s="5"/>
      <c r="D396" s="5"/>
      <c r="E396" s="5"/>
      <c r="F396" s="4"/>
      <c r="G396" s="4"/>
      <c r="H396" s="4"/>
      <c r="I396" s="5"/>
      <c r="J396" s="5"/>
      <c r="K396" s="6"/>
      <c r="L396" s="3"/>
      <c r="M396"/>
      <c r="N396"/>
      <c r="O396"/>
      <c r="P396" s="2"/>
    </row>
    <row r="397" spans="1:16" ht="16" x14ac:dyDescent="0.2">
      <c r="A397" s="5"/>
      <c r="B397" s="5"/>
      <c r="C397" s="5"/>
      <c r="D397" s="5"/>
      <c r="E397" s="5"/>
      <c r="F397" s="4"/>
      <c r="G397" s="4"/>
      <c r="H397" s="4"/>
      <c r="I397" s="5"/>
      <c r="J397" s="5"/>
      <c r="K397" s="6"/>
      <c r="L397" s="3"/>
      <c r="M397"/>
      <c r="N397"/>
      <c r="O397"/>
      <c r="P397" s="2"/>
    </row>
    <row r="398" spans="1:16" ht="16" x14ac:dyDescent="0.2">
      <c r="A398" s="5"/>
      <c r="B398" s="5"/>
      <c r="C398" s="5"/>
      <c r="D398" s="5"/>
      <c r="E398" s="5"/>
      <c r="F398" s="4"/>
      <c r="G398" s="4"/>
      <c r="H398" s="4"/>
      <c r="I398" s="5"/>
      <c r="J398" s="5"/>
      <c r="K398" s="6"/>
      <c r="L398" s="3"/>
      <c r="M398"/>
      <c r="N398"/>
      <c r="O398"/>
      <c r="P398" s="2"/>
    </row>
    <row r="399" spans="1:16" ht="16" x14ac:dyDescent="0.2">
      <c r="A399" s="5"/>
      <c r="B399" s="5"/>
      <c r="C399" s="5"/>
      <c r="D399" s="5"/>
      <c r="E399" s="5"/>
      <c r="F399" s="4"/>
      <c r="G399" s="4"/>
      <c r="H399" s="4"/>
      <c r="I399" s="5"/>
      <c r="J399" s="5"/>
      <c r="K399" s="6"/>
      <c r="L399" s="3"/>
      <c r="M399"/>
      <c r="N399"/>
      <c r="O399"/>
      <c r="P399" s="2"/>
    </row>
    <row r="400" spans="1:16" ht="16" x14ac:dyDescent="0.2">
      <c r="A400" s="5"/>
      <c r="B400" s="5"/>
      <c r="C400" s="5"/>
      <c r="D400" s="5"/>
      <c r="E400" s="5"/>
      <c r="F400" s="4"/>
      <c r="G400" s="4"/>
      <c r="H400" s="4"/>
      <c r="I400" s="5"/>
      <c r="J400" s="5"/>
      <c r="K400" s="6"/>
      <c r="L400" s="3"/>
      <c r="M400"/>
      <c r="N400"/>
      <c r="O400"/>
      <c r="P400" s="2"/>
    </row>
    <row r="401" spans="1:16" ht="16" x14ac:dyDescent="0.2">
      <c r="A401" s="5"/>
      <c r="B401" s="5"/>
      <c r="C401" s="5"/>
      <c r="D401" s="5"/>
      <c r="E401" s="5"/>
      <c r="F401" s="4"/>
      <c r="G401" s="4"/>
      <c r="H401" s="4"/>
      <c r="I401" s="5"/>
      <c r="J401" s="5"/>
      <c r="K401" s="6"/>
      <c r="L401" s="3"/>
      <c r="M401"/>
      <c r="N401"/>
      <c r="O401"/>
      <c r="P401" s="2"/>
    </row>
    <row r="402" spans="1:16" ht="16" x14ac:dyDescent="0.2">
      <c r="A402" s="5"/>
      <c r="B402" s="5"/>
      <c r="C402" s="5"/>
      <c r="D402" s="5"/>
      <c r="E402" s="5"/>
      <c r="F402" s="4"/>
      <c r="G402" s="4"/>
      <c r="H402" s="4"/>
      <c r="I402" s="5"/>
      <c r="J402" s="5"/>
      <c r="K402" s="6"/>
      <c r="L402" s="3"/>
      <c r="M402"/>
      <c r="N402"/>
      <c r="O402"/>
      <c r="P402" s="2"/>
    </row>
    <row r="403" spans="1:16" ht="16" x14ac:dyDescent="0.2">
      <c r="A403" s="5"/>
      <c r="B403" s="5"/>
      <c r="C403" s="5"/>
      <c r="D403" s="5"/>
      <c r="E403" s="5"/>
      <c r="F403" s="4"/>
      <c r="G403" s="4"/>
      <c r="H403" s="4"/>
      <c r="I403" s="5"/>
      <c r="J403" s="5"/>
      <c r="K403" s="6"/>
      <c r="L403" s="3"/>
      <c r="M403"/>
      <c r="N403"/>
      <c r="O403"/>
      <c r="P403" s="2"/>
    </row>
    <row r="404" spans="1:16" ht="16" x14ac:dyDescent="0.2">
      <c r="A404" s="5"/>
      <c r="B404" s="5"/>
      <c r="C404" s="5"/>
      <c r="D404" s="5"/>
      <c r="E404" s="5"/>
      <c r="F404" s="4"/>
      <c r="G404" s="4"/>
      <c r="H404" s="4"/>
      <c r="I404" s="5"/>
      <c r="J404" s="5"/>
      <c r="K404" s="6"/>
      <c r="L404" s="3"/>
      <c r="M404"/>
      <c r="N404"/>
      <c r="O404"/>
      <c r="P404" s="2"/>
    </row>
    <row r="405" spans="1:16" ht="16" x14ac:dyDescent="0.2">
      <c r="A405" s="5"/>
      <c r="B405" s="5"/>
      <c r="C405" s="5"/>
      <c r="D405" s="5"/>
      <c r="E405" s="5"/>
      <c r="F405" s="4"/>
      <c r="G405" s="4"/>
      <c r="H405" s="4"/>
      <c r="I405" s="5"/>
      <c r="J405" s="5"/>
      <c r="K405" s="6"/>
      <c r="L405" s="3"/>
      <c r="M405"/>
      <c r="N405"/>
      <c r="O405"/>
      <c r="P405" s="2"/>
    </row>
    <row r="406" spans="1:16" ht="16" x14ac:dyDescent="0.2">
      <c r="A406" s="5"/>
      <c r="B406" s="5"/>
      <c r="C406" s="5"/>
      <c r="D406" s="5"/>
      <c r="E406" s="5"/>
      <c r="F406" s="4"/>
      <c r="G406" s="4"/>
      <c r="H406" s="4"/>
      <c r="I406" s="5"/>
      <c r="J406" s="5"/>
      <c r="K406" s="6"/>
      <c r="L406" s="3"/>
      <c r="M406"/>
      <c r="N406"/>
      <c r="O406"/>
      <c r="P406" s="2"/>
    </row>
    <row r="407" spans="1:16" ht="16" x14ac:dyDescent="0.2">
      <c r="A407" s="5"/>
      <c r="B407" s="5"/>
      <c r="C407" s="5"/>
      <c r="D407" s="5"/>
      <c r="E407" s="5"/>
      <c r="F407" s="4"/>
      <c r="G407" s="4"/>
      <c r="H407" s="4"/>
      <c r="I407" s="5"/>
      <c r="J407" s="5"/>
      <c r="K407" s="6"/>
      <c r="L407" s="3"/>
      <c r="M407"/>
      <c r="N407"/>
      <c r="O407"/>
      <c r="P407" s="2"/>
    </row>
    <row r="408" spans="1:16" ht="16" x14ac:dyDescent="0.2">
      <c r="A408" s="5"/>
      <c r="B408" s="5"/>
      <c r="C408" s="5"/>
      <c r="D408" s="5"/>
      <c r="E408" s="5"/>
      <c r="F408" s="4"/>
      <c r="G408" s="4"/>
      <c r="H408" s="4"/>
      <c r="I408" s="5"/>
      <c r="J408" s="5"/>
      <c r="K408" s="6"/>
      <c r="L408" s="3"/>
      <c r="M408"/>
      <c r="N408"/>
      <c r="O408"/>
      <c r="P408" s="2"/>
    </row>
    <row r="409" spans="1:16" ht="16" x14ac:dyDescent="0.2">
      <c r="A409" s="5"/>
      <c r="B409" s="5"/>
      <c r="C409" s="5"/>
      <c r="D409" s="5"/>
      <c r="E409" s="5"/>
      <c r="F409" s="4"/>
      <c r="G409" s="4"/>
      <c r="H409" s="4"/>
      <c r="I409" s="5"/>
      <c r="J409" s="5"/>
      <c r="K409" s="6"/>
      <c r="L409" s="3"/>
      <c r="M409"/>
      <c r="N409"/>
      <c r="O409"/>
      <c r="P409" s="2"/>
    </row>
    <row r="410" spans="1:16" ht="16" x14ac:dyDescent="0.2">
      <c r="A410" s="5"/>
      <c r="B410" s="5"/>
      <c r="C410" s="5"/>
      <c r="D410" s="5"/>
      <c r="E410" s="5"/>
      <c r="F410" s="4"/>
      <c r="G410" s="4"/>
      <c r="H410" s="4"/>
      <c r="I410" s="5"/>
      <c r="J410" s="5"/>
      <c r="K410" s="6"/>
      <c r="L410" s="3"/>
      <c r="M410"/>
      <c r="N410"/>
      <c r="O410"/>
      <c r="P410" s="2"/>
    </row>
    <row r="411" spans="1:16" ht="16" x14ac:dyDescent="0.2">
      <c r="A411" s="5"/>
      <c r="B411" s="5"/>
      <c r="C411" s="5"/>
      <c r="D411" s="5"/>
      <c r="E411" s="5"/>
      <c r="F411" s="4"/>
      <c r="G411" s="4"/>
      <c r="H411" s="4"/>
      <c r="I411" s="5"/>
      <c r="J411" s="5"/>
      <c r="K411" s="6"/>
      <c r="L411" s="3"/>
      <c r="M411"/>
      <c r="N411"/>
      <c r="O411"/>
      <c r="P411" s="2"/>
    </row>
    <row r="412" spans="1:16" ht="16" x14ac:dyDescent="0.2">
      <c r="A412" s="5"/>
      <c r="B412" s="5"/>
      <c r="C412" s="5"/>
      <c r="D412" s="5"/>
      <c r="E412" s="5"/>
      <c r="F412" s="4"/>
      <c r="G412" s="4"/>
      <c r="H412" s="4"/>
      <c r="I412" s="5"/>
      <c r="J412" s="5"/>
      <c r="K412" s="6"/>
      <c r="L412" s="3"/>
      <c r="M412"/>
      <c r="N412"/>
      <c r="O412"/>
      <c r="P412" s="2"/>
    </row>
    <row r="413" spans="1:16" ht="16" x14ac:dyDescent="0.2">
      <c r="A413" s="5"/>
      <c r="B413" s="5"/>
      <c r="C413" s="5"/>
      <c r="D413" s="5"/>
      <c r="E413" s="5"/>
      <c r="F413" s="4"/>
      <c r="G413" s="4"/>
      <c r="H413" s="4"/>
      <c r="I413" s="5"/>
      <c r="J413" s="5"/>
      <c r="K413" s="6"/>
      <c r="L413" s="3"/>
      <c r="M413"/>
      <c r="N413"/>
      <c r="O413"/>
      <c r="P413" s="2"/>
    </row>
    <row r="414" spans="1:16" ht="16" x14ac:dyDescent="0.2">
      <c r="A414" s="5"/>
      <c r="B414" s="5"/>
      <c r="C414" s="5"/>
      <c r="D414" s="5"/>
      <c r="E414" s="5"/>
      <c r="F414" s="4"/>
      <c r="G414" s="4"/>
      <c r="H414" s="4"/>
      <c r="I414" s="5"/>
      <c r="J414" s="5"/>
      <c r="K414" s="6"/>
      <c r="L414" s="3"/>
      <c r="M414"/>
      <c r="N414"/>
      <c r="O414"/>
      <c r="P414" s="2"/>
    </row>
    <row r="415" spans="1:16" ht="16" x14ac:dyDescent="0.2">
      <c r="A415" s="5"/>
      <c r="B415" s="5"/>
      <c r="C415" s="5"/>
      <c r="D415" s="5"/>
      <c r="E415" s="5"/>
      <c r="F415" s="4"/>
      <c r="G415" s="4"/>
      <c r="H415" s="4"/>
      <c r="I415" s="5"/>
      <c r="J415" s="5"/>
      <c r="K415" s="6"/>
      <c r="L415" s="3"/>
      <c r="M415"/>
      <c r="N415"/>
      <c r="O415"/>
      <c r="P415" s="2"/>
    </row>
    <row r="416" spans="1:16" ht="16" x14ac:dyDescent="0.2">
      <c r="A416" s="5"/>
      <c r="B416" s="5"/>
      <c r="C416" s="5"/>
      <c r="D416" s="5"/>
      <c r="E416" s="5"/>
      <c r="F416" s="4"/>
      <c r="G416" s="4"/>
      <c r="H416" s="4"/>
      <c r="I416" s="5"/>
      <c r="J416" s="5"/>
      <c r="K416" s="6"/>
      <c r="L416" s="3"/>
      <c r="M416"/>
      <c r="N416"/>
      <c r="O416"/>
      <c r="P416" s="2"/>
    </row>
    <row r="417" spans="1:16" ht="16" x14ac:dyDescent="0.2">
      <c r="A417" s="5"/>
      <c r="B417" s="5"/>
      <c r="C417" s="5"/>
      <c r="D417" s="5"/>
      <c r="E417" s="5"/>
      <c r="F417" s="4"/>
      <c r="G417" s="4"/>
      <c r="H417" s="4"/>
      <c r="I417" s="5"/>
      <c r="J417" s="5"/>
      <c r="K417" s="6"/>
      <c r="L417" s="3"/>
      <c r="M417"/>
      <c r="N417"/>
      <c r="O417"/>
      <c r="P417" s="2"/>
    </row>
    <row r="418" spans="1:16" ht="16" x14ac:dyDescent="0.2">
      <c r="A418" s="5"/>
      <c r="B418" s="5"/>
      <c r="C418" s="5"/>
      <c r="D418" s="5"/>
      <c r="E418" s="5"/>
      <c r="F418" s="4"/>
      <c r="G418" s="4"/>
      <c r="H418" s="4"/>
      <c r="I418" s="5"/>
      <c r="J418" s="5"/>
      <c r="K418" s="6"/>
      <c r="L418" s="3"/>
      <c r="M418"/>
      <c r="N418"/>
      <c r="O418"/>
      <c r="P418" s="2"/>
    </row>
    <row r="419" spans="1:16" ht="16" x14ac:dyDescent="0.2">
      <c r="A419" s="5"/>
      <c r="B419" s="5"/>
      <c r="C419" s="5"/>
      <c r="D419" s="5"/>
      <c r="E419" s="5"/>
      <c r="F419" s="4"/>
      <c r="G419" s="4"/>
      <c r="H419" s="4"/>
      <c r="I419" s="5"/>
      <c r="J419" s="5"/>
      <c r="K419" s="6"/>
      <c r="L419" s="3"/>
      <c r="M419"/>
      <c r="N419"/>
      <c r="O419"/>
      <c r="P419" s="2"/>
    </row>
    <row r="420" spans="1:16" ht="16" x14ac:dyDescent="0.2">
      <c r="A420" s="5"/>
      <c r="B420" s="5"/>
      <c r="C420" s="5"/>
      <c r="D420" s="5"/>
      <c r="E420" s="5"/>
      <c r="F420" s="4"/>
      <c r="G420" s="4"/>
      <c r="H420" s="4"/>
      <c r="I420" s="5"/>
      <c r="J420" s="5"/>
      <c r="K420" s="6"/>
      <c r="L420" s="3"/>
      <c r="M420"/>
      <c r="N420"/>
      <c r="O420"/>
      <c r="P420" s="2"/>
    </row>
    <row r="421" spans="1:16" ht="16" x14ac:dyDescent="0.2">
      <c r="A421" s="5"/>
      <c r="B421" s="5"/>
      <c r="C421" s="5"/>
      <c r="D421" s="5"/>
      <c r="E421" s="5"/>
      <c r="F421" s="4"/>
      <c r="G421" s="4"/>
      <c r="H421" s="4"/>
      <c r="I421" s="5"/>
      <c r="J421" s="5"/>
      <c r="K421" s="6"/>
      <c r="L421" s="3"/>
      <c r="M421"/>
      <c r="N421"/>
      <c r="O421"/>
      <c r="P421" s="2"/>
    </row>
    <row r="422" spans="1:16" ht="16" x14ac:dyDescent="0.2">
      <c r="A422" s="5"/>
      <c r="B422" s="5"/>
      <c r="C422" s="5"/>
      <c r="D422" s="5"/>
      <c r="E422" s="5"/>
      <c r="F422" s="4"/>
      <c r="G422" s="4"/>
      <c r="H422" s="4"/>
      <c r="I422" s="5"/>
      <c r="J422" s="5"/>
      <c r="K422" s="6"/>
      <c r="L422" s="3"/>
      <c r="M422"/>
      <c r="N422"/>
      <c r="O422"/>
      <c r="P422" s="2"/>
    </row>
    <row r="423" spans="1:16" ht="16" x14ac:dyDescent="0.2">
      <c r="A423" s="5"/>
      <c r="B423" s="5"/>
      <c r="C423" s="5"/>
      <c r="D423" s="5"/>
      <c r="E423" s="5"/>
      <c r="F423" s="4"/>
      <c r="G423" s="4"/>
      <c r="H423" s="4"/>
      <c r="I423" s="5"/>
      <c r="J423" s="5"/>
      <c r="K423" s="6"/>
      <c r="L423" s="3"/>
      <c r="M423"/>
      <c r="N423"/>
      <c r="O423"/>
      <c r="P423" s="2"/>
    </row>
    <row r="424" spans="1:16" ht="16" x14ac:dyDescent="0.2">
      <c r="A424" s="5"/>
      <c r="B424" s="5"/>
      <c r="C424" s="5"/>
      <c r="D424" s="5"/>
      <c r="E424" s="5"/>
      <c r="F424" s="4"/>
      <c r="G424" s="4"/>
      <c r="H424" s="4"/>
      <c r="I424" s="5"/>
      <c r="J424" s="5"/>
      <c r="K424" s="6"/>
      <c r="L424" s="3"/>
      <c r="M424"/>
      <c r="N424"/>
      <c r="O424"/>
      <c r="P424" s="2"/>
    </row>
    <row r="425" spans="1:16" ht="16" x14ac:dyDescent="0.2">
      <c r="A425" s="5"/>
      <c r="B425" s="5"/>
      <c r="C425" s="5"/>
      <c r="D425" s="5"/>
      <c r="E425" s="5"/>
      <c r="F425" s="4"/>
      <c r="G425" s="4"/>
      <c r="H425" s="4"/>
      <c r="I425" s="5"/>
      <c r="J425" s="5"/>
      <c r="K425" s="6"/>
      <c r="L425" s="3"/>
      <c r="M425"/>
      <c r="N425"/>
      <c r="O425"/>
      <c r="P425" s="2"/>
    </row>
    <row r="426" spans="1:16" ht="16" x14ac:dyDescent="0.2">
      <c r="A426" s="5"/>
      <c r="B426" s="5"/>
      <c r="C426" s="5"/>
      <c r="D426" s="5"/>
      <c r="E426" s="5"/>
      <c r="F426" s="4"/>
      <c r="G426" s="4"/>
      <c r="H426" s="4"/>
      <c r="I426" s="5"/>
      <c r="J426" s="5"/>
      <c r="K426" s="6"/>
      <c r="L426" s="3"/>
      <c r="M426"/>
      <c r="N426"/>
      <c r="O426"/>
      <c r="P426" s="2"/>
    </row>
    <row r="427" spans="1:16" ht="16" x14ac:dyDescent="0.2">
      <c r="A427" s="5"/>
      <c r="B427" s="5"/>
      <c r="C427" s="5"/>
      <c r="D427" s="5"/>
      <c r="E427" s="5"/>
      <c r="F427" s="4"/>
      <c r="G427" s="4"/>
      <c r="H427" s="4"/>
      <c r="I427" s="5"/>
      <c r="J427" s="5"/>
      <c r="K427" s="6"/>
      <c r="L427" s="3"/>
      <c r="M427"/>
      <c r="N427"/>
      <c r="O427"/>
      <c r="P427" s="2"/>
    </row>
    <row r="428" spans="1:16" ht="16" x14ac:dyDescent="0.2">
      <c r="A428" s="5"/>
      <c r="B428" s="5"/>
      <c r="C428" s="5"/>
      <c r="D428" s="5"/>
      <c r="E428" s="5"/>
      <c r="F428" s="4"/>
      <c r="G428" s="4"/>
      <c r="H428" s="4"/>
      <c r="I428" s="5"/>
      <c r="J428" s="5"/>
      <c r="K428" s="6"/>
      <c r="L428" s="3"/>
      <c r="M428"/>
      <c r="N428"/>
      <c r="O428"/>
      <c r="P428" s="2"/>
    </row>
    <row r="429" spans="1:16" ht="16" x14ac:dyDescent="0.2">
      <c r="A429" s="5"/>
      <c r="B429" s="5"/>
      <c r="C429" s="5"/>
      <c r="D429" s="5"/>
      <c r="E429" s="5"/>
      <c r="F429" s="4"/>
      <c r="G429" s="4"/>
      <c r="H429" s="4"/>
      <c r="I429" s="5"/>
      <c r="J429" s="5"/>
      <c r="K429" s="6"/>
      <c r="L429" s="3"/>
      <c r="M429"/>
      <c r="N429"/>
      <c r="O429"/>
      <c r="P429" s="2"/>
    </row>
    <row r="430" spans="1:16" ht="16" x14ac:dyDescent="0.2">
      <c r="A430" s="5"/>
      <c r="B430" s="5"/>
      <c r="C430" s="5"/>
      <c r="D430" s="5"/>
      <c r="E430" s="5"/>
      <c r="F430" s="4"/>
      <c r="G430" s="4"/>
      <c r="H430" s="4"/>
      <c r="I430" s="5"/>
      <c r="J430" s="5"/>
      <c r="K430" s="6"/>
      <c r="L430" s="3"/>
      <c r="M430"/>
      <c r="N430"/>
      <c r="O430"/>
      <c r="P430" s="2"/>
    </row>
    <row r="431" spans="1:16" ht="16" x14ac:dyDescent="0.2">
      <c r="A431" s="5"/>
      <c r="B431" s="5"/>
      <c r="C431" s="5"/>
      <c r="D431" s="5"/>
      <c r="E431" s="5"/>
      <c r="F431" s="4"/>
      <c r="G431" s="4"/>
      <c r="H431" s="4"/>
      <c r="I431" s="5"/>
      <c r="J431" s="5"/>
      <c r="K431" s="6"/>
      <c r="L431" s="3"/>
      <c r="M431"/>
      <c r="N431"/>
      <c r="O431"/>
      <c r="P431" s="2"/>
    </row>
    <row r="432" spans="1:16" ht="16" x14ac:dyDescent="0.2">
      <c r="A432" s="5"/>
      <c r="B432" s="5"/>
      <c r="C432" s="5"/>
      <c r="D432" s="5"/>
      <c r="E432" s="5"/>
      <c r="F432" s="4"/>
      <c r="G432" s="4"/>
      <c r="H432" s="4"/>
      <c r="I432" s="5"/>
      <c r="J432" s="5"/>
      <c r="K432" s="6"/>
      <c r="L432" s="3"/>
      <c r="M432"/>
      <c r="N432"/>
      <c r="O432"/>
      <c r="P432" s="2"/>
    </row>
    <row r="433" spans="1:16" ht="16" x14ac:dyDescent="0.2">
      <c r="A433" s="5"/>
      <c r="B433" s="5"/>
      <c r="C433" s="5"/>
      <c r="D433" s="5"/>
      <c r="E433" s="5"/>
      <c r="F433" s="4"/>
      <c r="G433" s="4"/>
      <c r="H433" s="4"/>
      <c r="I433" s="5"/>
      <c r="J433" s="5"/>
      <c r="K433" s="6"/>
      <c r="L433" s="3"/>
      <c r="M433"/>
      <c r="N433"/>
      <c r="O433"/>
      <c r="P433" s="2"/>
    </row>
    <row r="434" spans="1:16" ht="16" x14ac:dyDescent="0.2">
      <c r="A434" s="5"/>
      <c r="B434" s="5"/>
      <c r="C434" s="5"/>
      <c r="D434" s="5"/>
      <c r="E434" s="5"/>
      <c r="F434" s="4"/>
      <c r="G434" s="4"/>
      <c r="H434" s="4"/>
      <c r="I434" s="5"/>
      <c r="J434" s="5"/>
      <c r="K434" s="6"/>
      <c r="L434" s="3"/>
      <c r="M434"/>
      <c r="N434"/>
      <c r="O434"/>
      <c r="P434" s="2"/>
    </row>
    <row r="435" spans="1:16" ht="16" x14ac:dyDescent="0.2">
      <c r="A435" s="5"/>
      <c r="B435" s="5"/>
      <c r="C435" s="5"/>
      <c r="D435" s="5"/>
      <c r="E435" s="5"/>
      <c r="F435" s="4"/>
      <c r="G435" s="4"/>
      <c r="H435" s="4"/>
      <c r="I435" s="5"/>
      <c r="J435" s="5"/>
      <c r="K435" s="6"/>
      <c r="L435" s="3"/>
      <c r="M435"/>
      <c r="N435"/>
      <c r="O435"/>
      <c r="P435" s="2"/>
    </row>
    <row r="436" spans="1:16" ht="16" x14ac:dyDescent="0.2">
      <c r="A436" s="5"/>
      <c r="B436" s="5"/>
      <c r="C436" s="5"/>
      <c r="D436" s="5"/>
      <c r="E436" s="5"/>
      <c r="F436" s="4"/>
      <c r="G436" s="4"/>
      <c r="H436" s="4"/>
      <c r="I436" s="5"/>
      <c r="J436" s="5"/>
      <c r="K436" s="6"/>
      <c r="L436" s="3"/>
      <c r="M436"/>
      <c r="N436"/>
      <c r="O436"/>
      <c r="P436" s="2"/>
    </row>
    <row r="437" spans="1:16" ht="16" x14ac:dyDescent="0.2">
      <c r="A437" s="5"/>
      <c r="B437" s="5"/>
      <c r="C437" s="5"/>
      <c r="D437" s="5"/>
      <c r="E437" s="5"/>
      <c r="F437" s="4"/>
      <c r="G437" s="4"/>
      <c r="H437" s="4"/>
      <c r="I437" s="5"/>
      <c r="J437" s="5"/>
      <c r="K437" s="6"/>
      <c r="L437" s="3"/>
      <c r="M437"/>
      <c r="N437"/>
      <c r="O437"/>
      <c r="P437" s="2"/>
    </row>
    <row r="438" spans="1:16" ht="16" x14ac:dyDescent="0.2">
      <c r="A438" s="5"/>
      <c r="B438" s="5"/>
      <c r="C438" s="5"/>
      <c r="D438" s="5"/>
      <c r="E438" s="5"/>
      <c r="F438" s="4"/>
      <c r="G438" s="4"/>
      <c r="H438" s="4"/>
      <c r="I438" s="5"/>
      <c r="J438" s="5"/>
      <c r="K438" s="6"/>
      <c r="L438" s="3"/>
      <c r="M438"/>
      <c r="N438"/>
      <c r="O438"/>
      <c r="P438" s="2"/>
    </row>
    <row r="439" spans="1:16" ht="16" x14ac:dyDescent="0.2">
      <c r="A439" s="5"/>
      <c r="B439" s="5"/>
      <c r="C439" s="5"/>
      <c r="D439" s="5"/>
      <c r="E439" s="5"/>
      <c r="F439" s="4"/>
      <c r="G439" s="4"/>
      <c r="H439" s="4"/>
      <c r="I439" s="5"/>
      <c r="J439" s="5"/>
      <c r="K439" s="6"/>
      <c r="L439" s="3"/>
      <c r="M439"/>
      <c r="N439"/>
      <c r="O439"/>
      <c r="P439" s="2"/>
    </row>
    <row r="440" spans="1:16" ht="16" x14ac:dyDescent="0.2">
      <c r="A440" s="5"/>
      <c r="B440" s="5"/>
      <c r="C440" s="5"/>
      <c r="D440" s="5"/>
      <c r="E440" s="5"/>
      <c r="F440" s="4"/>
      <c r="G440" s="4"/>
      <c r="H440" s="4"/>
      <c r="I440" s="5"/>
      <c r="J440" s="5"/>
      <c r="K440" s="6"/>
      <c r="L440" s="3"/>
      <c r="M440"/>
      <c r="N440"/>
      <c r="O440"/>
      <c r="P440" s="2"/>
    </row>
    <row r="441" spans="1:16" ht="16" x14ac:dyDescent="0.2">
      <c r="A441" s="5"/>
      <c r="B441" s="5"/>
      <c r="C441" s="5"/>
      <c r="D441" s="5"/>
      <c r="E441" s="5"/>
      <c r="F441" s="4"/>
      <c r="G441" s="4"/>
      <c r="H441" s="4"/>
      <c r="I441" s="5"/>
      <c r="J441" s="5"/>
      <c r="K441" s="6"/>
      <c r="L441" s="3"/>
      <c r="M441"/>
      <c r="N441"/>
      <c r="O441"/>
      <c r="P441" s="2"/>
    </row>
    <row r="442" spans="1:16" ht="16" x14ac:dyDescent="0.2">
      <c r="A442" s="5"/>
      <c r="B442" s="5"/>
      <c r="C442" s="5"/>
      <c r="D442" s="5"/>
      <c r="E442" s="5"/>
      <c r="F442" s="4"/>
      <c r="G442" s="4"/>
      <c r="H442" s="4"/>
      <c r="I442" s="5"/>
      <c r="J442" s="5"/>
      <c r="K442" s="6"/>
      <c r="L442" s="3"/>
      <c r="M442"/>
      <c r="N442"/>
      <c r="O442"/>
      <c r="P442" s="2"/>
    </row>
    <row r="443" spans="1:16" ht="16" x14ac:dyDescent="0.2">
      <c r="A443" s="5"/>
      <c r="B443" s="5"/>
      <c r="C443" s="5"/>
      <c r="D443" s="5"/>
      <c r="E443" s="5"/>
      <c r="F443" s="4"/>
      <c r="G443" s="4"/>
      <c r="H443" s="4"/>
      <c r="I443" s="5"/>
      <c r="J443" s="5"/>
      <c r="K443" s="6"/>
      <c r="L443" s="3"/>
      <c r="M443"/>
      <c r="N443"/>
      <c r="O443"/>
      <c r="P443" s="2"/>
    </row>
    <row r="444" spans="1:16" ht="16" x14ac:dyDescent="0.2">
      <c r="A444" s="5"/>
      <c r="B444" s="5"/>
      <c r="C444" s="5"/>
      <c r="D444" s="5"/>
      <c r="E444" s="5"/>
      <c r="F444" s="4"/>
      <c r="G444" s="4"/>
      <c r="H444" s="4"/>
      <c r="I444" s="5"/>
      <c r="J444" s="5"/>
      <c r="K444" s="6"/>
      <c r="L444" s="3"/>
      <c r="M444"/>
      <c r="N444"/>
      <c r="O444"/>
      <c r="P444" s="2"/>
    </row>
    <row r="445" spans="1:16" ht="16" x14ac:dyDescent="0.2">
      <c r="A445" s="5"/>
      <c r="B445" s="5"/>
      <c r="C445" s="5"/>
      <c r="D445" s="5"/>
      <c r="E445" s="5"/>
      <c r="F445" s="4"/>
      <c r="G445" s="4"/>
      <c r="H445" s="4"/>
      <c r="I445" s="5"/>
      <c r="J445" s="5"/>
      <c r="K445" s="6"/>
      <c r="L445" s="3"/>
      <c r="M445"/>
      <c r="N445"/>
      <c r="O445"/>
      <c r="P445" s="2"/>
    </row>
    <row r="446" spans="1:16" ht="16" x14ac:dyDescent="0.2">
      <c r="A446" s="5"/>
      <c r="B446" s="5"/>
      <c r="C446" s="5"/>
      <c r="D446" s="5"/>
      <c r="E446" s="5"/>
      <c r="F446" s="4"/>
      <c r="G446" s="4"/>
      <c r="H446" s="4"/>
      <c r="I446" s="5"/>
      <c r="J446" s="5"/>
      <c r="K446" s="6"/>
      <c r="L446" s="3"/>
      <c r="M446"/>
      <c r="N446"/>
      <c r="O446"/>
      <c r="P446" s="2"/>
    </row>
    <row r="447" spans="1:16" ht="16" x14ac:dyDescent="0.2">
      <c r="A447" s="5"/>
      <c r="B447" s="5"/>
      <c r="C447" s="5"/>
      <c r="D447" s="5"/>
      <c r="E447" s="5"/>
      <c r="F447" s="4"/>
      <c r="G447" s="4"/>
      <c r="H447" s="4"/>
      <c r="I447" s="5"/>
      <c r="J447" s="5"/>
      <c r="K447" s="6"/>
      <c r="L447" s="3"/>
      <c r="M447"/>
      <c r="N447"/>
      <c r="O447"/>
      <c r="P447" s="2"/>
    </row>
    <row r="448" spans="1:16" ht="16" x14ac:dyDescent="0.2">
      <c r="A448" s="5"/>
      <c r="B448" s="5"/>
      <c r="C448" s="5"/>
      <c r="D448" s="5"/>
      <c r="E448" s="5"/>
      <c r="F448" s="4"/>
      <c r="G448" s="4"/>
      <c r="H448" s="4"/>
      <c r="I448" s="5"/>
      <c r="J448" s="5"/>
      <c r="K448" s="6"/>
      <c r="L448" s="3"/>
      <c r="M448"/>
      <c r="N448"/>
      <c r="O448"/>
      <c r="P448" s="2"/>
    </row>
    <row r="449" spans="1:16" ht="16" x14ac:dyDescent="0.2">
      <c r="A449" s="5"/>
      <c r="B449" s="5"/>
      <c r="C449" s="5"/>
      <c r="D449" s="5"/>
      <c r="E449" s="5"/>
      <c r="F449" s="4"/>
      <c r="G449" s="4"/>
      <c r="H449" s="4"/>
      <c r="I449" s="5"/>
      <c r="J449" s="5"/>
      <c r="K449" s="6"/>
      <c r="L449" s="3"/>
      <c r="M449"/>
      <c r="N449"/>
      <c r="O449"/>
      <c r="P449" s="2"/>
    </row>
    <row r="450" spans="1:16" ht="16" x14ac:dyDescent="0.2">
      <c r="A450" s="5"/>
      <c r="B450" s="5"/>
      <c r="C450" s="5"/>
      <c r="D450" s="5"/>
      <c r="E450" s="5"/>
      <c r="F450" s="4"/>
      <c r="G450" s="4"/>
      <c r="H450" s="4"/>
      <c r="I450" s="5"/>
      <c r="J450" s="5"/>
      <c r="K450" s="6"/>
      <c r="L450" s="3"/>
      <c r="M450"/>
      <c r="N450"/>
      <c r="O450"/>
      <c r="P450" s="2"/>
    </row>
    <row r="451" spans="1:16" ht="16" x14ac:dyDescent="0.2">
      <c r="A451" s="5"/>
      <c r="B451" s="5"/>
      <c r="C451" s="5"/>
      <c r="D451" s="5"/>
      <c r="E451" s="5"/>
      <c r="F451" s="4"/>
      <c r="G451" s="4"/>
      <c r="H451" s="4"/>
      <c r="I451" s="5"/>
      <c r="J451" s="5"/>
      <c r="K451" s="6"/>
      <c r="L451" s="3"/>
      <c r="M451"/>
      <c r="N451"/>
      <c r="O451"/>
      <c r="P451" s="2"/>
    </row>
    <row r="452" spans="1:16" ht="16" x14ac:dyDescent="0.2">
      <c r="A452" s="5"/>
      <c r="B452" s="5"/>
      <c r="C452" s="5"/>
      <c r="D452" s="5"/>
      <c r="E452" s="5"/>
      <c r="F452" s="4"/>
      <c r="G452" s="4"/>
      <c r="H452" s="4"/>
      <c r="I452" s="5"/>
      <c r="J452" s="5"/>
      <c r="K452" s="6"/>
      <c r="L452" s="3"/>
      <c r="M452"/>
      <c r="N452"/>
      <c r="O452"/>
      <c r="P452" s="2"/>
    </row>
    <row r="453" spans="1:16" ht="16" x14ac:dyDescent="0.2">
      <c r="A453" s="5"/>
      <c r="B453" s="5"/>
      <c r="C453" s="5"/>
      <c r="D453" s="5"/>
      <c r="E453" s="5"/>
      <c r="F453" s="4"/>
      <c r="G453" s="4"/>
      <c r="H453" s="4"/>
      <c r="I453" s="5"/>
      <c r="J453" s="5"/>
      <c r="K453" s="6"/>
      <c r="L453" s="3"/>
      <c r="M453"/>
      <c r="N453"/>
      <c r="O453"/>
      <c r="P453" s="2"/>
    </row>
    <row r="454" spans="1:16" ht="16" x14ac:dyDescent="0.2">
      <c r="A454" s="5"/>
      <c r="B454" s="5"/>
      <c r="C454" s="5"/>
      <c r="D454" s="5"/>
      <c r="E454" s="5"/>
      <c r="F454" s="4"/>
      <c r="G454" s="4"/>
      <c r="H454" s="4"/>
      <c r="I454" s="5"/>
      <c r="J454" s="5"/>
      <c r="K454" s="6"/>
      <c r="L454" s="3"/>
      <c r="M454"/>
      <c r="N454"/>
      <c r="O454"/>
      <c r="P454" s="2"/>
    </row>
    <row r="455" spans="1:16" ht="16" x14ac:dyDescent="0.2">
      <c r="A455" s="5"/>
      <c r="B455" s="5"/>
      <c r="C455" s="5"/>
      <c r="D455" s="5"/>
      <c r="E455" s="5"/>
      <c r="F455" s="4"/>
      <c r="G455" s="4"/>
      <c r="H455" s="4"/>
      <c r="I455" s="5"/>
      <c r="J455" s="5"/>
      <c r="K455" s="6"/>
      <c r="L455" s="3"/>
      <c r="M455"/>
      <c r="N455"/>
      <c r="O455"/>
      <c r="P455" s="2"/>
    </row>
    <row r="456" spans="1:16" ht="16" x14ac:dyDescent="0.2">
      <c r="A456" s="5"/>
      <c r="B456" s="5"/>
      <c r="C456" s="5"/>
      <c r="D456" s="5"/>
      <c r="E456" s="5"/>
      <c r="F456" s="4"/>
      <c r="G456" s="4"/>
      <c r="H456" s="4"/>
      <c r="I456" s="5"/>
      <c r="J456" s="5"/>
      <c r="K456" s="6"/>
      <c r="L456" s="3"/>
      <c r="M456"/>
      <c r="N456"/>
      <c r="O456"/>
      <c r="P456" s="2"/>
    </row>
    <row r="457" spans="1:16" ht="16" x14ac:dyDescent="0.2">
      <c r="A457" s="5"/>
      <c r="B457" s="5"/>
      <c r="C457" s="5"/>
      <c r="D457" s="5"/>
      <c r="E457" s="5"/>
      <c r="F457" s="4"/>
      <c r="G457" s="4"/>
      <c r="H457" s="4"/>
      <c r="I457" s="5"/>
      <c r="J457" s="5"/>
      <c r="K457" s="6"/>
      <c r="L457" s="3"/>
      <c r="M457"/>
      <c r="N457"/>
      <c r="O457"/>
      <c r="P457" s="2"/>
    </row>
    <row r="458" spans="1:16" ht="16" x14ac:dyDescent="0.2">
      <c r="A458" s="5"/>
      <c r="B458" s="5"/>
      <c r="C458" s="5"/>
      <c r="D458" s="5"/>
      <c r="E458" s="5"/>
      <c r="F458" s="4"/>
      <c r="G458" s="4"/>
      <c r="H458" s="4"/>
      <c r="I458" s="5"/>
      <c r="J458" s="5"/>
      <c r="K458" s="6"/>
      <c r="L458" s="3"/>
      <c r="M458"/>
      <c r="N458"/>
      <c r="O458"/>
      <c r="P458" s="2"/>
    </row>
    <row r="459" spans="1:16" ht="16" x14ac:dyDescent="0.2">
      <c r="A459" s="5"/>
      <c r="B459" s="5"/>
      <c r="C459" s="5"/>
      <c r="D459" s="5"/>
      <c r="E459" s="5"/>
      <c r="F459" s="4"/>
      <c r="G459" s="4"/>
      <c r="H459" s="4"/>
      <c r="I459" s="5"/>
      <c r="J459" s="5"/>
      <c r="K459" s="6"/>
      <c r="L459" s="3"/>
      <c r="M459"/>
      <c r="N459"/>
      <c r="O459"/>
      <c r="P459" s="2"/>
    </row>
    <row r="460" spans="1:16" ht="16" x14ac:dyDescent="0.2">
      <c r="A460" s="5"/>
      <c r="B460" s="5"/>
      <c r="C460" s="5"/>
      <c r="D460" s="5"/>
      <c r="E460" s="5"/>
      <c r="F460" s="4"/>
      <c r="G460" s="4"/>
      <c r="H460" s="4"/>
      <c r="I460" s="5"/>
      <c r="J460" s="5"/>
      <c r="K460" s="6"/>
      <c r="L460" s="3"/>
      <c r="M460"/>
      <c r="N460"/>
      <c r="O460"/>
      <c r="P460" s="2"/>
    </row>
    <row r="461" spans="1:16" ht="16" x14ac:dyDescent="0.2">
      <c r="A461" s="5"/>
      <c r="B461" s="5"/>
      <c r="C461" s="5"/>
      <c r="D461" s="5"/>
      <c r="E461" s="5"/>
      <c r="F461" s="4"/>
      <c r="G461" s="4"/>
      <c r="H461" s="4"/>
      <c r="I461" s="5"/>
      <c r="J461" s="5"/>
      <c r="K461" s="6"/>
      <c r="L461" s="3"/>
      <c r="M461"/>
      <c r="N461"/>
      <c r="O461"/>
      <c r="P461" s="2"/>
    </row>
    <row r="462" spans="1:16" ht="16" x14ac:dyDescent="0.2">
      <c r="A462" s="5"/>
      <c r="B462" s="5"/>
      <c r="C462" s="5"/>
      <c r="D462" s="5"/>
      <c r="E462" s="5"/>
      <c r="F462" s="4"/>
      <c r="G462" s="4"/>
      <c r="H462" s="4"/>
      <c r="I462" s="5"/>
      <c r="J462" s="5"/>
      <c r="K462" s="6"/>
      <c r="L462" s="3"/>
      <c r="M462"/>
      <c r="N462"/>
      <c r="O462"/>
      <c r="P462" s="2"/>
    </row>
    <row r="463" spans="1:16" ht="16" x14ac:dyDescent="0.2">
      <c r="A463" s="5"/>
      <c r="B463" s="5"/>
      <c r="C463" s="5"/>
      <c r="D463" s="5"/>
      <c r="E463" s="5"/>
      <c r="F463" s="4"/>
      <c r="G463" s="4"/>
      <c r="H463" s="4"/>
      <c r="I463" s="5"/>
      <c r="J463" s="5"/>
      <c r="K463" s="6"/>
      <c r="L463" s="3"/>
      <c r="M463"/>
      <c r="N463"/>
      <c r="O463"/>
      <c r="P463" s="2"/>
    </row>
    <row r="464" spans="1:16" ht="16" x14ac:dyDescent="0.2">
      <c r="A464" s="5"/>
      <c r="B464" s="5"/>
      <c r="C464" s="5"/>
      <c r="D464" s="5"/>
      <c r="E464" s="5"/>
      <c r="F464" s="4"/>
      <c r="G464" s="4"/>
      <c r="H464" s="4"/>
      <c r="I464" s="5"/>
      <c r="J464" s="5"/>
      <c r="K464" s="6"/>
      <c r="L464" s="3"/>
      <c r="M464"/>
      <c r="N464"/>
      <c r="O464"/>
      <c r="P464" s="2"/>
    </row>
    <row r="465" spans="1:16" ht="16" x14ac:dyDescent="0.2">
      <c r="A465" s="5"/>
      <c r="B465" s="5"/>
      <c r="C465" s="5"/>
      <c r="D465" s="5"/>
      <c r="E465" s="5"/>
      <c r="F465" s="4"/>
      <c r="G465" s="4"/>
      <c r="H465" s="4"/>
      <c r="I465" s="5"/>
      <c r="J465" s="5"/>
      <c r="K465" s="6"/>
      <c r="L465" s="3"/>
      <c r="M465"/>
      <c r="N465"/>
      <c r="O465"/>
      <c r="P465" s="2"/>
    </row>
    <row r="466" spans="1:16" ht="16" x14ac:dyDescent="0.2">
      <c r="A466" s="5"/>
      <c r="B466" s="5"/>
      <c r="C466" s="5"/>
      <c r="D466" s="5"/>
      <c r="E466" s="5"/>
      <c r="F466" s="4"/>
      <c r="G466" s="4"/>
      <c r="H466" s="4"/>
      <c r="I466" s="5"/>
      <c r="J466" s="5"/>
      <c r="K466" s="6"/>
      <c r="L466" s="3"/>
      <c r="M466"/>
      <c r="N466"/>
      <c r="O466"/>
      <c r="P466" s="2"/>
    </row>
    <row r="467" spans="1:16" ht="16" x14ac:dyDescent="0.2">
      <c r="A467" s="5"/>
      <c r="B467" s="5"/>
      <c r="C467" s="5"/>
      <c r="D467" s="5"/>
      <c r="E467" s="5"/>
      <c r="F467" s="4"/>
      <c r="G467" s="4"/>
      <c r="H467" s="4"/>
      <c r="I467" s="5"/>
      <c r="J467" s="5"/>
      <c r="K467" s="6"/>
      <c r="L467" s="3"/>
      <c r="M467"/>
      <c r="N467"/>
      <c r="O467"/>
      <c r="P467" s="2"/>
    </row>
    <row r="468" spans="1:16" ht="16" x14ac:dyDescent="0.2">
      <c r="A468" s="5"/>
      <c r="B468" s="5"/>
      <c r="C468" s="5"/>
      <c r="D468" s="5"/>
      <c r="E468" s="5"/>
      <c r="F468" s="4"/>
      <c r="G468" s="4"/>
      <c r="H468" s="4"/>
      <c r="I468" s="5"/>
      <c r="J468" s="5"/>
      <c r="K468" s="6"/>
      <c r="L468" s="3"/>
      <c r="M468"/>
      <c r="N468"/>
      <c r="O468"/>
      <c r="P468" s="2"/>
    </row>
    <row r="469" spans="1:16" ht="16" x14ac:dyDescent="0.2">
      <c r="A469" s="5"/>
      <c r="B469" s="5"/>
      <c r="C469" s="5"/>
      <c r="D469" s="5"/>
      <c r="E469" s="5"/>
      <c r="F469" s="4"/>
      <c r="G469" s="4"/>
      <c r="H469" s="4"/>
      <c r="I469" s="5"/>
      <c r="J469" s="5"/>
      <c r="K469" s="6"/>
      <c r="L469" s="3"/>
      <c r="M469"/>
      <c r="N469"/>
      <c r="O469"/>
      <c r="P469" s="2"/>
    </row>
    <row r="470" spans="1:16" ht="16" x14ac:dyDescent="0.2">
      <c r="A470" s="5"/>
      <c r="B470" s="5"/>
      <c r="C470" s="5"/>
      <c r="D470" s="5"/>
      <c r="E470" s="5"/>
      <c r="F470" s="4"/>
      <c r="G470" s="4"/>
      <c r="H470" s="4"/>
      <c r="I470" s="5"/>
      <c r="J470" s="5"/>
      <c r="K470" s="6"/>
      <c r="L470" s="3"/>
      <c r="M470"/>
      <c r="N470"/>
      <c r="O470"/>
      <c r="P470" s="2"/>
    </row>
    <row r="471" spans="1:16" ht="16" x14ac:dyDescent="0.2">
      <c r="A471" s="5"/>
      <c r="B471" s="5"/>
      <c r="C471" s="5"/>
      <c r="D471" s="5"/>
      <c r="E471" s="5"/>
      <c r="F471" s="4"/>
      <c r="G471" s="4"/>
      <c r="H471" s="4"/>
      <c r="I471" s="5"/>
      <c r="J471" s="5"/>
      <c r="K471" s="6"/>
      <c r="L471" s="3"/>
      <c r="M471"/>
      <c r="N471"/>
      <c r="O471"/>
      <c r="P471" s="2"/>
    </row>
    <row r="472" spans="1:16" ht="16" x14ac:dyDescent="0.2">
      <c r="A472" s="5"/>
      <c r="B472" s="5"/>
      <c r="C472" s="5"/>
      <c r="D472" s="5"/>
      <c r="E472" s="5"/>
      <c r="F472" s="4"/>
      <c r="G472" s="4"/>
      <c r="H472" s="4"/>
      <c r="I472" s="5"/>
      <c r="J472" s="5"/>
      <c r="K472" s="6"/>
      <c r="L472" s="3"/>
      <c r="M472"/>
      <c r="N472"/>
      <c r="O472"/>
      <c r="P472" s="2"/>
    </row>
    <row r="473" spans="1:16" ht="16" x14ac:dyDescent="0.2">
      <c r="A473" s="5"/>
      <c r="B473" s="5"/>
      <c r="C473" s="5"/>
      <c r="D473" s="5"/>
      <c r="E473" s="5"/>
      <c r="F473" s="4"/>
      <c r="G473" s="4"/>
      <c r="H473" s="4"/>
      <c r="I473" s="5"/>
      <c r="J473" s="5"/>
      <c r="K473" s="6"/>
      <c r="L473" s="3"/>
      <c r="M473"/>
      <c r="N473"/>
      <c r="O473"/>
      <c r="P473" s="2"/>
    </row>
    <row r="474" spans="1:16" ht="16" x14ac:dyDescent="0.2">
      <c r="A474" s="5"/>
      <c r="B474" s="5"/>
      <c r="C474" s="5"/>
      <c r="D474" s="5"/>
      <c r="E474" s="5"/>
      <c r="F474" s="4"/>
      <c r="G474" s="4"/>
      <c r="H474" s="4"/>
      <c r="I474" s="5"/>
      <c r="J474" s="5"/>
      <c r="K474" s="6"/>
      <c r="L474" s="3"/>
      <c r="M474"/>
      <c r="N474"/>
      <c r="O474"/>
      <c r="P474" s="2"/>
    </row>
    <row r="475" spans="1:16" ht="16" x14ac:dyDescent="0.2">
      <c r="A475" s="5"/>
      <c r="B475" s="5"/>
      <c r="C475" s="5"/>
      <c r="D475" s="5"/>
      <c r="E475" s="5"/>
      <c r="F475" s="4"/>
      <c r="G475" s="4"/>
      <c r="H475" s="4"/>
      <c r="I475" s="5"/>
      <c r="J475" s="5"/>
      <c r="K475" s="6"/>
      <c r="L475" s="3"/>
      <c r="M475"/>
      <c r="N475"/>
      <c r="O475"/>
      <c r="P475" s="2"/>
    </row>
    <row r="476" spans="1:16" ht="16" x14ac:dyDescent="0.2">
      <c r="A476" s="5"/>
      <c r="B476" s="5"/>
      <c r="C476" s="5"/>
      <c r="D476" s="5"/>
      <c r="E476" s="5"/>
      <c r="F476" s="4"/>
      <c r="G476" s="4"/>
      <c r="H476" s="4"/>
      <c r="I476" s="5"/>
      <c r="J476" s="5"/>
      <c r="K476" s="6"/>
      <c r="L476" s="3"/>
      <c r="M476"/>
      <c r="N476"/>
      <c r="O476"/>
      <c r="P476" s="2"/>
    </row>
    <row r="477" spans="1:16" ht="16" x14ac:dyDescent="0.2">
      <c r="A477" s="5"/>
      <c r="B477" s="5"/>
      <c r="C477" s="5"/>
      <c r="D477" s="5"/>
      <c r="E477" s="5"/>
      <c r="F477" s="4"/>
      <c r="G477" s="4"/>
      <c r="H477" s="4"/>
      <c r="I477" s="5"/>
      <c r="J477" s="5"/>
      <c r="K477" s="6"/>
      <c r="L477" s="3"/>
      <c r="M477"/>
      <c r="N477"/>
      <c r="O477"/>
      <c r="P477" s="2"/>
    </row>
    <row r="478" spans="1:16" ht="16" x14ac:dyDescent="0.2">
      <c r="A478" s="5"/>
      <c r="B478" s="5"/>
      <c r="C478" s="5"/>
      <c r="D478" s="5"/>
      <c r="E478" s="5"/>
      <c r="F478" s="4"/>
      <c r="G478" s="4"/>
      <c r="H478" s="4"/>
      <c r="I478" s="5"/>
      <c r="J478" s="5"/>
      <c r="K478" s="6"/>
      <c r="L478" s="3"/>
      <c r="M478"/>
      <c r="N478"/>
      <c r="O478"/>
      <c r="P478" s="2"/>
    </row>
    <row r="479" spans="1:16" ht="16" x14ac:dyDescent="0.2">
      <c r="A479" s="5"/>
      <c r="B479" s="5"/>
      <c r="C479" s="5"/>
      <c r="D479" s="5"/>
      <c r="E479" s="5"/>
      <c r="F479" s="4"/>
      <c r="G479" s="4"/>
      <c r="H479" s="4"/>
      <c r="I479" s="5"/>
      <c r="J479" s="5"/>
      <c r="K479" s="6"/>
      <c r="L479" s="3"/>
      <c r="M479"/>
      <c r="N479"/>
      <c r="O479"/>
      <c r="P479" s="2"/>
    </row>
    <row r="480" spans="1:16" ht="16" x14ac:dyDescent="0.2">
      <c r="A480" s="5"/>
      <c r="B480" s="5"/>
      <c r="C480" s="5"/>
      <c r="D480" s="5"/>
      <c r="E480" s="5"/>
      <c r="F480" s="4"/>
      <c r="G480" s="4"/>
      <c r="H480" s="4"/>
      <c r="I480" s="5"/>
      <c r="J480" s="5"/>
      <c r="K480" s="6"/>
      <c r="L480" s="3"/>
      <c r="M480"/>
      <c r="N480"/>
      <c r="O480"/>
      <c r="P480" s="2"/>
    </row>
    <row r="481" spans="1:16" ht="16" x14ac:dyDescent="0.2">
      <c r="A481" s="5"/>
      <c r="B481" s="5"/>
      <c r="C481" s="5"/>
      <c r="D481" s="5"/>
      <c r="E481" s="5"/>
      <c r="F481" s="4"/>
      <c r="G481" s="4"/>
      <c r="H481" s="4"/>
      <c r="I481" s="5"/>
      <c r="J481" s="5"/>
      <c r="K481" s="6"/>
      <c r="L481" s="3"/>
      <c r="M481"/>
      <c r="N481"/>
      <c r="O481"/>
      <c r="P481" s="2"/>
    </row>
    <row r="482" spans="1:16" ht="16" x14ac:dyDescent="0.2">
      <c r="A482" s="5"/>
      <c r="B482" s="5"/>
      <c r="C482" s="5"/>
      <c r="D482" s="5"/>
      <c r="E482" s="5"/>
      <c r="F482" s="4"/>
      <c r="G482" s="4"/>
      <c r="H482" s="4"/>
      <c r="I482" s="5"/>
      <c r="J482" s="5"/>
      <c r="K482" s="6"/>
      <c r="L482" s="3"/>
      <c r="M482"/>
      <c r="N482"/>
      <c r="O482"/>
      <c r="P482" s="2"/>
    </row>
    <row r="483" spans="1:16" ht="16" x14ac:dyDescent="0.2">
      <c r="A483" s="5"/>
      <c r="B483" s="5"/>
      <c r="C483" s="5"/>
      <c r="D483" s="5"/>
      <c r="E483" s="5"/>
      <c r="F483" s="4"/>
      <c r="G483" s="4"/>
      <c r="H483" s="4"/>
      <c r="I483" s="5"/>
      <c r="J483" s="5"/>
      <c r="K483" s="6"/>
      <c r="L483" s="3"/>
      <c r="M483"/>
      <c r="N483"/>
      <c r="O483"/>
      <c r="P483" s="2"/>
    </row>
    <row r="484" spans="1:16" ht="16" x14ac:dyDescent="0.2">
      <c r="A484" s="5"/>
      <c r="B484" s="5"/>
      <c r="C484" s="5"/>
      <c r="D484" s="5"/>
      <c r="E484" s="5"/>
      <c r="F484" s="4"/>
      <c r="G484" s="4"/>
      <c r="H484" s="4"/>
      <c r="I484" s="5"/>
      <c r="J484" s="5"/>
      <c r="K484" s="6"/>
      <c r="L484" s="3"/>
      <c r="M484"/>
      <c r="N484"/>
      <c r="O484"/>
      <c r="P484" s="2"/>
    </row>
    <row r="485" spans="1:16" ht="16" x14ac:dyDescent="0.2">
      <c r="A485" s="5"/>
      <c r="B485" s="5"/>
      <c r="C485" s="5"/>
      <c r="D485" s="5"/>
      <c r="E485" s="5"/>
      <c r="F485" s="4"/>
      <c r="G485" s="4"/>
      <c r="H485" s="4"/>
      <c r="I485" s="5"/>
      <c r="J485" s="5"/>
      <c r="K485" s="6"/>
      <c r="L485" s="3"/>
      <c r="M485"/>
      <c r="N485"/>
      <c r="O485"/>
      <c r="P485" s="2"/>
    </row>
    <row r="486" spans="1:16" ht="16" x14ac:dyDescent="0.2">
      <c r="A486" s="5"/>
      <c r="B486" s="5"/>
      <c r="C486" s="5"/>
      <c r="D486" s="5"/>
      <c r="E486" s="5"/>
      <c r="F486" s="4"/>
      <c r="G486" s="4"/>
      <c r="H486" s="4"/>
      <c r="I486" s="5"/>
      <c r="J486" s="5"/>
      <c r="K486" s="6"/>
      <c r="L486" s="3"/>
      <c r="M486"/>
      <c r="N486"/>
      <c r="O486"/>
      <c r="P486" s="2"/>
    </row>
    <row r="487" spans="1:16" ht="16" x14ac:dyDescent="0.2">
      <c r="A487" s="5"/>
      <c r="B487" s="5"/>
      <c r="C487" s="5"/>
      <c r="D487" s="5"/>
      <c r="E487" s="5"/>
      <c r="F487" s="4"/>
      <c r="G487" s="4"/>
      <c r="H487" s="4"/>
      <c r="I487" s="5"/>
      <c r="J487" s="5"/>
      <c r="K487" s="6"/>
      <c r="L487" s="3"/>
      <c r="M487"/>
      <c r="N487"/>
      <c r="O487"/>
      <c r="P487" s="2"/>
    </row>
    <row r="488" spans="1:16" ht="16" x14ac:dyDescent="0.2">
      <c r="A488" s="5"/>
      <c r="B488" s="5"/>
      <c r="C488" s="5"/>
      <c r="D488" s="5"/>
      <c r="E488" s="5"/>
      <c r="F488" s="4"/>
      <c r="G488" s="4"/>
      <c r="H488" s="4"/>
      <c r="I488" s="5"/>
      <c r="J488" s="5"/>
      <c r="K488" s="6"/>
      <c r="L488" s="3"/>
      <c r="M488"/>
      <c r="N488"/>
      <c r="O488"/>
      <c r="P488" s="2"/>
    </row>
    <row r="489" spans="1:16" ht="16" x14ac:dyDescent="0.2">
      <c r="A489" s="5"/>
      <c r="B489" s="5"/>
      <c r="C489" s="5"/>
      <c r="D489" s="5"/>
      <c r="E489" s="5"/>
      <c r="F489" s="4"/>
      <c r="G489" s="4"/>
      <c r="H489" s="4"/>
      <c r="I489" s="5"/>
      <c r="J489" s="5"/>
      <c r="K489" s="6"/>
      <c r="L489" s="3"/>
      <c r="M489"/>
      <c r="N489"/>
      <c r="O489"/>
      <c r="P489" s="2"/>
    </row>
    <row r="490" spans="1:16" ht="16" x14ac:dyDescent="0.2">
      <c r="A490" s="5"/>
      <c r="B490" s="5"/>
      <c r="C490" s="5"/>
      <c r="D490" s="5"/>
      <c r="E490" s="5"/>
      <c r="F490" s="4"/>
      <c r="G490" s="4"/>
      <c r="H490" s="4"/>
      <c r="I490" s="5"/>
      <c r="J490" s="5"/>
      <c r="K490" s="6"/>
      <c r="L490" s="3"/>
      <c r="M490"/>
      <c r="N490"/>
      <c r="O490"/>
      <c r="P490" s="2"/>
    </row>
    <row r="491" spans="1:16" ht="16" x14ac:dyDescent="0.2">
      <c r="A491" s="5"/>
      <c r="B491" s="5"/>
      <c r="C491" s="5"/>
      <c r="D491" s="5"/>
      <c r="E491" s="5"/>
      <c r="F491" s="4"/>
      <c r="G491" s="4"/>
      <c r="H491" s="4"/>
      <c r="I491" s="5"/>
      <c r="J491" s="5"/>
      <c r="K491" s="6"/>
      <c r="L491" s="3"/>
      <c r="M491"/>
      <c r="N491"/>
      <c r="O491"/>
      <c r="P491" s="2"/>
    </row>
    <row r="492" spans="1:16" ht="16" x14ac:dyDescent="0.2">
      <c r="A492" s="5"/>
      <c r="B492" s="5"/>
      <c r="C492" s="5"/>
      <c r="D492" s="5"/>
      <c r="E492" s="5"/>
      <c r="F492" s="4"/>
      <c r="G492" s="4"/>
      <c r="H492" s="4"/>
      <c r="I492" s="5"/>
      <c r="J492" s="5"/>
      <c r="K492" s="6"/>
      <c r="L492" s="3"/>
      <c r="M492"/>
      <c r="N492"/>
      <c r="O492"/>
      <c r="P492" s="2"/>
    </row>
    <row r="493" spans="1:16" ht="16" x14ac:dyDescent="0.2">
      <c r="A493" s="5"/>
      <c r="B493" s="5"/>
      <c r="C493" s="5"/>
      <c r="D493" s="5"/>
      <c r="E493" s="5"/>
      <c r="F493" s="4"/>
      <c r="G493" s="4"/>
      <c r="H493" s="4"/>
      <c r="I493" s="5"/>
      <c r="J493" s="5"/>
      <c r="K493" s="6"/>
      <c r="L493" s="3"/>
      <c r="M493"/>
      <c r="N493"/>
      <c r="O493"/>
      <c r="P493" s="2"/>
    </row>
    <row r="494" spans="1:16" ht="16" x14ac:dyDescent="0.2">
      <c r="A494" s="5"/>
      <c r="B494" s="5"/>
      <c r="C494" s="5"/>
      <c r="D494" s="5"/>
      <c r="E494" s="5"/>
      <c r="F494" s="4"/>
      <c r="G494" s="4"/>
      <c r="H494" s="4"/>
      <c r="I494" s="5"/>
      <c r="J494" s="5"/>
      <c r="K494" s="6"/>
      <c r="L494" s="3"/>
      <c r="M494"/>
      <c r="N494"/>
      <c r="O494"/>
      <c r="P494" s="2"/>
    </row>
    <row r="495" spans="1:16" ht="16" x14ac:dyDescent="0.2">
      <c r="A495" s="5"/>
      <c r="B495" s="5"/>
      <c r="C495" s="5"/>
      <c r="D495" s="5"/>
      <c r="E495" s="5"/>
      <c r="F495" s="4"/>
      <c r="G495" s="4"/>
      <c r="H495" s="4"/>
      <c r="I495" s="5"/>
      <c r="J495" s="5"/>
      <c r="K495" s="6"/>
      <c r="L495" s="3"/>
      <c r="M495"/>
      <c r="N495"/>
      <c r="O495"/>
      <c r="P495" s="2"/>
    </row>
    <row r="496" spans="1:16" ht="16" x14ac:dyDescent="0.2">
      <c r="A496" s="5"/>
      <c r="B496" s="5"/>
      <c r="C496" s="5"/>
      <c r="D496" s="5"/>
      <c r="E496" s="5"/>
      <c r="F496" s="4"/>
      <c r="G496" s="4"/>
      <c r="H496" s="4"/>
      <c r="I496" s="5"/>
      <c r="J496" s="5"/>
      <c r="K496" s="6"/>
      <c r="L496" s="3"/>
      <c r="M496"/>
      <c r="N496"/>
      <c r="O496"/>
      <c r="P496" s="2"/>
    </row>
    <row r="497" spans="1:16" ht="16" x14ac:dyDescent="0.2">
      <c r="A497" s="5"/>
      <c r="B497" s="5"/>
      <c r="C497" s="5"/>
      <c r="D497" s="5"/>
      <c r="E497" s="5"/>
      <c r="F497" s="4"/>
      <c r="G497" s="4"/>
      <c r="H497" s="4"/>
      <c r="I497" s="5"/>
      <c r="J497" s="5"/>
      <c r="K497" s="6"/>
      <c r="L497" s="3"/>
      <c r="M497"/>
      <c r="N497"/>
      <c r="O497"/>
      <c r="P497" s="2"/>
    </row>
    <row r="498" spans="1:16" ht="16" x14ac:dyDescent="0.2">
      <c r="A498" s="5"/>
      <c r="B498" s="5"/>
      <c r="C498" s="5"/>
      <c r="D498" s="5"/>
      <c r="E498" s="5"/>
      <c r="F498" s="4"/>
      <c r="G498" s="4"/>
      <c r="H498" s="4"/>
      <c r="I498" s="5"/>
      <c r="J498" s="5"/>
      <c r="K498" s="6"/>
      <c r="L498" s="3"/>
      <c r="M498"/>
      <c r="N498"/>
      <c r="O498"/>
      <c r="P498" s="2"/>
    </row>
    <row r="499" spans="1:16" ht="16" x14ac:dyDescent="0.2">
      <c r="A499" s="5"/>
      <c r="B499" s="5"/>
      <c r="C499" s="5"/>
      <c r="D499" s="5"/>
      <c r="E499" s="5"/>
      <c r="F499" s="4"/>
      <c r="G499" s="4"/>
      <c r="H499" s="4"/>
      <c r="I499" s="5"/>
      <c r="J499" s="5"/>
      <c r="K499" s="6"/>
      <c r="L499" s="3"/>
      <c r="M499"/>
      <c r="N499"/>
      <c r="O499"/>
      <c r="P499" s="2"/>
    </row>
    <row r="500" spans="1:16" ht="16" x14ac:dyDescent="0.2">
      <c r="A500" s="5"/>
      <c r="B500" s="5"/>
      <c r="C500" s="5"/>
      <c r="D500" s="5"/>
      <c r="E500" s="5"/>
      <c r="F500" s="4"/>
      <c r="G500" s="4"/>
      <c r="H500" s="4"/>
      <c r="I500" s="5"/>
      <c r="J500" s="5"/>
      <c r="K500" s="6"/>
      <c r="L500" s="3"/>
      <c r="M500"/>
      <c r="N500"/>
      <c r="O500"/>
      <c r="P500" s="2"/>
    </row>
    <row r="501" spans="1:16" ht="16" x14ac:dyDescent="0.2">
      <c r="A501" s="5"/>
      <c r="B501" s="5"/>
      <c r="C501" s="5"/>
      <c r="D501" s="5"/>
      <c r="E501" s="5"/>
      <c r="F501" s="4"/>
      <c r="G501" s="4"/>
      <c r="H501" s="4"/>
      <c r="I501" s="5"/>
      <c r="J501" s="5"/>
      <c r="K501" s="6"/>
      <c r="L501" s="3"/>
      <c r="M501"/>
      <c r="N501"/>
      <c r="O501"/>
      <c r="P501" s="2"/>
    </row>
    <row r="502" spans="1:16" ht="16" x14ac:dyDescent="0.2">
      <c r="A502" s="5"/>
      <c r="B502" s="5"/>
      <c r="C502" s="5"/>
      <c r="D502" s="5"/>
      <c r="E502" s="5"/>
      <c r="F502" s="4"/>
      <c r="G502" s="4"/>
      <c r="H502" s="4"/>
      <c r="I502" s="5"/>
      <c r="J502" s="5"/>
      <c r="K502" s="6"/>
      <c r="L502" s="3"/>
      <c r="M502"/>
      <c r="N502"/>
      <c r="O502"/>
      <c r="P502" s="2"/>
    </row>
    <row r="503" spans="1:16" ht="16" x14ac:dyDescent="0.2">
      <c r="A503" s="5"/>
      <c r="B503" s="5"/>
      <c r="C503" s="5"/>
      <c r="D503" s="5"/>
      <c r="E503" s="5"/>
      <c r="F503" s="4"/>
      <c r="G503" s="4"/>
      <c r="H503" s="4"/>
      <c r="I503" s="5"/>
      <c r="J503" s="5"/>
      <c r="K503" s="6"/>
      <c r="L503" s="3"/>
      <c r="M503"/>
      <c r="N503"/>
      <c r="O503"/>
      <c r="P503" s="2"/>
    </row>
    <row r="504" spans="1:16" ht="16" x14ac:dyDescent="0.2">
      <c r="A504" s="5"/>
      <c r="B504" s="5"/>
      <c r="C504" s="5"/>
      <c r="D504" s="5"/>
      <c r="E504" s="5"/>
      <c r="F504" s="4"/>
      <c r="G504" s="4"/>
      <c r="H504" s="4"/>
      <c r="I504" s="5"/>
      <c r="J504" s="5"/>
      <c r="K504" s="6"/>
      <c r="L504" s="3"/>
      <c r="M504"/>
      <c r="N504"/>
      <c r="O504"/>
      <c r="P504" s="2"/>
    </row>
    <row r="505" spans="1:16" ht="16" x14ac:dyDescent="0.2">
      <c r="A505" s="5"/>
      <c r="B505" s="5"/>
      <c r="C505" s="5"/>
      <c r="D505" s="5"/>
      <c r="E505" s="5"/>
      <c r="F505" s="4"/>
      <c r="G505" s="4"/>
      <c r="H505" s="4"/>
      <c r="I505" s="5"/>
      <c r="J505" s="5"/>
      <c r="K505" s="6"/>
      <c r="L505" s="3"/>
      <c r="M505"/>
      <c r="N505"/>
      <c r="O505"/>
      <c r="P505" s="2"/>
    </row>
    <row r="506" spans="1:16" ht="16" x14ac:dyDescent="0.2">
      <c r="A506" s="5"/>
      <c r="B506" s="5"/>
      <c r="C506" s="5"/>
      <c r="D506" s="5"/>
      <c r="E506" s="5"/>
      <c r="F506" s="4"/>
      <c r="G506" s="4"/>
      <c r="H506" s="4"/>
      <c r="I506" s="5"/>
      <c r="J506" s="5"/>
      <c r="K506" s="6"/>
      <c r="L506" s="3"/>
      <c r="M506"/>
      <c r="N506"/>
      <c r="O506"/>
      <c r="P506" s="2"/>
    </row>
    <row r="507" spans="1:16" ht="16" x14ac:dyDescent="0.2">
      <c r="A507" s="5"/>
      <c r="B507" s="5"/>
      <c r="C507" s="5"/>
      <c r="D507" s="5"/>
      <c r="E507" s="5"/>
      <c r="F507" s="4"/>
      <c r="G507" s="4"/>
      <c r="H507" s="4"/>
      <c r="I507" s="5"/>
      <c r="J507" s="5"/>
      <c r="K507" s="6"/>
      <c r="L507" s="3"/>
      <c r="M507"/>
      <c r="N507"/>
      <c r="O507"/>
      <c r="P507" s="2"/>
    </row>
    <row r="508" spans="1:16" ht="16" x14ac:dyDescent="0.2">
      <c r="A508" s="5"/>
      <c r="B508" s="5"/>
      <c r="C508" s="5"/>
      <c r="D508" s="5"/>
      <c r="E508" s="5"/>
      <c r="F508" s="4"/>
      <c r="G508" s="4"/>
      <c r="H508" s="4"/>
      <c r="I508" s="5"/>
      <c r="J508" s="5"/>
      <c r="K508" s="6"/>
      <c r="L508" s="3"/>
      <c r="M508"/>
      <c r="N508"/>
      <c r="O508"/>
      <c r="P508" s="2"/>
    </row>
    <row r="509" spans="1:16" ht="16" x14ac:dyDescent="0.2">
      <c r="A509" s="5"/>
      <c r="B509" s="5"/>
      <c r="C509" s="5"/>
      <c r="D509" s="5"/>
      <c r="E509" s="5"/>
      <c r="F509" s="4"/>
      <c r="G509" s="4"/>
      <c r="H509" s="4"/>
      <c r="I509" s="5"/>
      <c r="J509" s="5"/>
      <c r="K509" s="6"/>
      <c r="L509" s="3"/>
      <c r="M509"/>
      <c r="N509"/>
      <c r="O509"/>
      <c r="P509" s="2"/>
    </row>
    <row r="510" spans="1:16" ht="16" x14ac:dyDescent="0.2">
      <c r="A510" s="5"/>
      <c r="B510" s="5"/>
      <c r="C510" s="5"/>
      <c r="D510" s="5"/>
      <c r="E510" s="5"/>
      <c r="F510" s="4"/>
      <c r="G510" s="4"/>
      <c r="H510" s="4"/>
      <c r="I510" s="5"/>
      <c r="J510" s="5"/>
      <c r="K510" s="6"/>
      <c r="L510" s="3"/>
      <c r="M510"/>
      <c r="N510"/>
      <c r="O510"/>
      <c r="P510" s="2"/>
    </row>
    <row r="511" spans="1:16" ht="16" x14ac:dyDescent="0.2">
      <c r="A511" s="5"/>
      <c r="B511" s="5"/>
      <c r="C511" s="5"/>
      <c r="D511" s="5"/>
      <c r="E511" s="5"/>
      <c r="F511" s="4"/>
      <c r="G511" s="4"/>
      <c r="H511" s="4"/>
      <c r="I511" s="5"/>
      <c r="J511" s="5"/>
      <c r="K511" s="6"/>
      <c r="L511" s="3"/>
      <c r="M511"/>
      <c r="N511"/>
      <c r="O511"/>
      <c r="P511" s="2"/>
    </row>
    <row r="512" spans="1:16" ht="16" x14ac:dyDescent="0.2">
      <c r="A512" s="5"/>
      <c r="B512" s="5"/>
      <c r="C512" s="5"/>
      <c r="D512" s="5"/>
      <c r="E512" s="5"/>
      <c r="F512" s="4"/>
      <c r="G512" s="4"/>
      <c r="H512" s="4"/>
      <c r="I512" s="5"/>
      <c r="J512" s="5"/>
      <c r="K512" s="6"/>
      <c r="L512" s="3"/>
      <c r="M512"/>
      <c r="N512"/>
      <c r="O512"/>
      <c r="P512" s="2"/>
    </row>
    <row r="513" spans="1:16" ht="16" x14ac:dyDescent="0.2">
      <c r="A513" s="5"/>
      <c r="B513" s="5"/>
      <c r="C513" s="5"/>
      <c r="D513" s="5"/>
      <c r="E513" s="5"/>
      <c r="F513" s="4"/>
      <c r="G513" s="4"/>
      <c r="H513" s="4"/>
      <c r="I513" s="5"/>
      <c r="J513" s="5"/>
      <c r="K513" s="6"/>
      <c r="L513" s="3"/>
      <c r="M513"/>
      <c r="N513"/>
      <c r="O513"/>
      <c r="P513" s="2"/>
    </row>
    <row r="514" spans="1:16" ht="16" x14ac:dyDescent="0.2">
      <c r="A514" s="5"/>
      <c r="B514" s="5"/>
      <c r="C514" s="5"/>
      <c r="D514" s="5"/>
      <c r="E514" s="5"/>
      <c r="F514" s="4"/>
      <c r="G514" s="4"/>
      <c r="H514" s="4"/>
      <c r="I514" s="5"/>
      <c r="J514" s="5"/>
      <c r="K514" s="6"/>
      <c r="L514" s="3"/>
      <c r="M514"/>
      <c r="N514"/>
      <c r="O514"/>
      <c r="P514" s="2"/>
    </row>
    <row r="515" spans="1:16" ht="16" x14ac:dyDescent="0.2">
      <c r="A515" s="5"/>
      <c r="B515" s="5"/>
      <c r="C515" s="5"/>
      <c r="D515" s="5"/>
      <c r="E515" s="5"/>
      <c r="F515" s="4"/>
      <c r="G515" s="4"/>
      <c r="H515" s="4"/>
      <c r="I515" s="5"/>
      <c r="J515" s="5"/>
      <c r="K515" s="6"/>
      <c r="L515" s="3"/>
      <c r="M515"/>
      <c r="N515"/>
      <c r="O515"/>
      <c r="P515" s="2"/>
    </row>
    <row r="516" spans="1:16" ht="16" x14ac:dyDescent="0.2">
      <c r="A516" s="5"/>
      <c r="B516" s="5"/>
      <c r="C516" s="5"/>
      <c r="D516" s="5"/>
      <c r="E516" s="5"/>
      <c r="F516" s="4"/>
      <c r="G516" s="4"/>
      <c r="H516" s="4"/>
      <c r="I516" s="5"/>
      <c r="J516" s="5"/>
      <c r="K516" s="6"/>
      <c r="L516" s="3"/>
      <c r="M516"/>
      <c r="N516"/>
      <c r="O516"/>
      <c r="P516" s="2"/>
    </row>
    <row r="517" spans="1:16" ht="16" x14ac:dyDescent="0.2">
      <c r="A517" s="5"/>
      <c r="B517" s="5"/>
      <c r="C517" s="5"/>
      <c r="D517" s="5"/>
      <c r="E517" s="5"/>
      <c r="F517" s="4"/>
      <c r="G517" s="4"/>
      <c r="H517" s="4"/>
      <c r="I517" s="5"/>
      <c r="J517" s="5"/>
      <c r="K517" s="6"/>
      <c r="L517" s="3"/>
      <c r="M517"/>
      <c r="N517"/>
      <c r="O517"/>
      <c r="P517" s="2"/>
    </row>
    <row r="518" spans="1:16" ht="16" x14ac:dyDescent="0.2">
      <c r="A518" s="5"/>
      <c r="B518" s="5"/>
      <c r="C518" s="5"/>
      <c r="D518" s="5"/>
      <c r="E518" s="5"/>
      <c r="F518" s="4"/>
      <c r="G518" s="4"/>
      <c r="H518" s="4"/>
      <c r="I518" s="5"/>
      <c r="J518" s="5"/>
      <c r="K518" s="6"/>
      <c r="L518" s="3"/>
      <c r="M518"/>
      <c r="N518"/>
      <c r="O518"/>
      <c r="P518" s="2"/>
    </row>
    <row r="519" spans="1:16" ht="16" x14ac:dyDescent="0.2">
      <c r="A519" s="5"/>
      <c r="B519" s="5"/>
      <c r="C519" s="5"/>
      <c r="D519" s="5"/>
      <c r="E519" s="5"/>
      <c r="F519" s="4"/>
      <c r="G519" s="4"/>
      <c r="H519" s="4"/>
      <c r="I519" s="5"/>
      <c r="J519" s="5"/>
      <c r="K519" s="6"/>
      <c r="L519" s="3"/>
      <c r="M519"/>
      <c r="N519"/>
      <c r="O519"/>
      <c r="P519" s="2"/>
    </row>
    <row r="520" spans="1:16" ht="16" x14ac:dyDescent="0.2">
      <c r="A520" s="5"/>
      <c r="B520" s="5"/>
      <c r="C520" s="5"/>
      <c r="D520" s="5"/>
      <c r="E520" s="5"/>
      <c r="F520" s="4"/>
      <c r="G520" s="4"/>
      <c r="H520" s="4"/>
      <c r="I520" s="5"/>
      <c r="J520" s="5"/>
      <c r="K520" s="6"/>
      <c r="L520" s="3"/>
      <c r="M520"/>
      <c r="N520"/>
      <c r="O520"/>
      <c r="P520" s="2"/>
    </row>
    <row r="521" spans="1:16" ht="16" x14ac:dyDescent="0.2">
      <c r="A521" s="5"/>
      <c r="B521" s="5"/>
      <c r="C521" s="5"/>
      <c r="D521" s="5"/>
      <c r="E521" s="5"/>
      <c r="F521" s="4"/>
      <c r="G521" s="4"/>
      <c r="H521" s="4"/>
      <c r="I521" s="5"/>
      <c r="J521" s="5"/>
      <c r="K521" s="6"/>
      <c r="L521" s="3"/>
      <c r="M521"/>
      <c r="N521"/>
      <c r="O521"/>
      <c r="P521" s="2"/>
    </row>
    <row r="522" spans="1:16" ht="16" x14ac:dyDescent="0.2">
      <c r="A522" s="5"/>
      <c r="B522" s="5"/>
      <c r="C522" s="5"/>
      <c r="D522" s="5"/>
      <c r="E522" s="5"/>
      <c r="F522" s="4"/>
      <c r="G522" s="4"/>
      <c r="H522" s="4"/>
      <c r="I522" s="5"/>
      <c r="J522" s="5"/>
      <c r="K522" s="6"/>
      <c r="L522" s="3"/>
      <c r="M522"/>
      <c r="N522"/>
      <c r="O522"/>
      <c r="P522" s="2"/>
    </row>
    <row r="523" spans="1:16" ht="16" x14ac:dyDescent="0.2">
      <c r="A523" s="5"/>
      <c r="B523" s="5"/>
      <c r="C523" s="5"/>
      <c r="D523" s="5"/>
      <c r="E523" s="5"/>
      <c r="F523" s="4"/>
      <c r="G523" s="4"/>
      <c r="H523" s="4"/>
      <c r="I523" s="5"/>
      <c r="J523" s="5"/>
      <c r="K523" s="6"/>
      <c r="L523" s="3"/>
      <c r="M523"/>
      <c r="N523"/>
      <c r="O523"/>
      <c r="P523" s="2"/>
    </row>
    <row r="524" spans="1:16" ht="16" x14ac:dyDescent="0.2">
      <c r="A524" s="5"/>
      <c r="B524" s="5"/>
      <c r="C524" s="5"/>
      <c r="D524" s="5"/>
      <c r="E524" s="5"/>
      <c r="F524" s="4"/>
      <c r="G524" s="4"/>
      <c r="H524" s="4"/>
      <c r="I524" s="5"/>
      <c r="J524" s="5"/>
      <c r="K524" s="6"/>
      <c r="L524" s="3"/>
      <c r="M524"/>
      <c r="N524"/>
      <c r="O524"/>
      <c r="P524" s="2"/>
    </row>
    <row r="525" spans="1:16" ht="16" x14ac:dyDescent="0.2">
      <c r="A525" s="5"/>
      <c r="B525" s="5"/>
      <c r="C525" s="5"/>
      <c r="D525" s="5"/>
      <c r="E525" s="5"/>
      <c r="F525" s="4"/>
      <c r="G525" s="4"/>
      <c r="H525" s="4"/>
      <c r="I525" s="5"/>
      <c r="J525" s="5"/>
      <c r="K525" s="6"/>
      <c r="L525" s="3"/>
      <c r="M525"/>
      <c r="N525"/>
      <c r="O525"/>
      <c r="P525" s="2"/>
    </row>
    <row r="526" spans="1:16" ht="16" x14ac:dyDescent="0.2">
      <c r="A526" s="5"/>
      <c r="B526" s="5"/>
      <c r="C526" s="5"/>
      <c r="D526" s="5"/>
      <c r="E526" s="5"/>
      <c r="F526" s="4"/>
      <c r="G526" s="4"/>
      <c r="H526" s="4"/>
      <c r="I526" s="5"/>
      <c r="J526" s="5"/>
      <c r="K526" s="6"/>
      <c r="L526" s="3"/>
      <c r="M526"/>
      <c r="N526"/>
      <c r="O526"/>
      <c r="P526" s="2"/>
    </row>
    <row r="527" spans="1:16" ht="16" x14ac:dyDescent="0.2">
      <c r="A527" s="5"/>
      <c r="B527" s="5"/>
      <c r="C527" s="5"/>
      <c r="D527" s="5"/>
      <c r="E527" s="5"/>
      <c r="F527" s="4"/>
      <c r="G527" s="4"/>
      <c r="H527" s="4"/>
      <c r="I527" s="5"/>
      <c r="J527" s="5"/>
      <c r="K527" s="6"/>
      <c r="L527" s="3"/>
      <c r="M527"/>
      <c r="N527"/>
      <c r="O527"/>
      <c r="P527" s="2"/>
    </row>
    <row r="528" spans="1:16" ht="16" x14ac:dyDescent="0.2">
      <c r="A528" s="5"/>
      <c r="B528" s="5"/>
      <c r="C528" s="5"/>
      <c r="D528" s="5"/>
      <c r="E528" s="5"/>
      <c r="F528" s="4"/>
      <c r="G528" s="4"/>
      <c r="H528" s="4"/>
      <c r="I528" s="5"/>
      <c r="J528" s="5"/>
      <c r="K528" s="6"/>
      <c r="L528" s="3"/>
      <c r="M528"/>
      <c r="N528"/>
      <c r="O528"/>
      <c r="P528" s="2"/>
    </row>
    <row r="529" spans="1:16" ht="16" x14ac:dyDescent="0.2">
      <c r="A529" s="5"/>
      <c r="B529" s="5"/>
      <c r="C529" s="5"/>
      <c r="D529" s="5"/>
      <c r="E529" s="5"/>
      <c r="F529" s="4"/>
      <c r="G529" s="4"/>
      <c r="H529" s="4"/>
      <c r="I529" s="5"/>
      <c r="J529" s="5"/>
      <c r="K529" s="6"/>
      <c r="L529" s="3"/>
      <c r="M529"/>
      <c r="N529"/>
      <c r="O529"/>
      <c r="P529" s="2"/>
    </row>
    <row r="530" spans="1:16" ht="16" x14ac:dyDescent="0.2">
      <c r="A530" s="5"/>
      <c r="B530" s="5"/>
      <c r="C530" s="5"/>
      <c r="D530" s="5"/>
      <c r="E530" s="5"/>
      <c r="F530" s="4"/>
      <c r="G530" s="4"/>
      <c r="H530" s="4"/>
      <c r="I530" s="5"/>
      <c r="J530" s="5"/>
      <c r="K530" s="6"/>
      <c r="L530" s="3"/>
      <c r="M530"/>
      <c r="N530"/>
      <c r="O530"/>
      <c r="P530" s="2"/>
    </row>
    <row r="531" spans="1:16" ht="16" x14ac:dyDescent="0.2">
      <c r="A531" s="5"/>
      <c r="B531" s="5"/>
      <c r="C531" s="5"/>
      <c r="D531" s="5"/>
      <c r="E531" s="5"/>
      <c r="F531" s="4"/>
      <c r="G531" s="4"/>
      <c r="H531" s="4"/>
      <c r="I531" s="5"/>
      <c r="J531" s="5"/>
      <c r="K531" s="6"/>
      <c r="L531" s="3"/>
      <c r="M531"/>
      <c r="N531"/>
      <c r="O531"/>
      <c r="P531" s="2"/>
    </row>
    <row r="532" spans="1:16" ht="16" x14ac:dyDescent="0.2">
      <c r="A532" s="5"/>
      <c r="B532" s="5"/>
      <c r="C532" s="5"/>
      <c r="D532" s="5"/>
      <c r="E532" s="5"/>
      <c r="F532" s="4"/>
      <c r="G532" s="4"/>
      <c r="H532" s="4"/>
      <c r="I532" s="5"/>
      <c r="J532" s="5"/>
      <c r="K532" s="6"/>
      <c r="L532" s="3"/>
      <c r="M532"/>
      <c r="N532"/>
      <c r="O532"/>
      <c r="P532" s="2"/>
    </row>
    <row r="533" spans="1:16" ht="16" x14ac:dyDescent="0.2">
      <c r="A533" s="5"/>
      <c r="B533" s="5"/>
      <c r="C533" s="5"/>
      <c r="D533" s="5"/>
      <c r="E533" s="5"/>
      <c r="F533" s="4"/>
      <c r="G533" s="4"/>
      <c r="H533" s="4"/>
      <c r="I533" s="5"/>
      <c r="J533" s="5"/>
      <c r="K533" s="6"/>
      <c r="L533" s="3"/>
      <c r="M533"/>
      <c r="N533"/>
      <c r="O533"/>
      <c r="P533" s="2"/>
    </row>
    <row r="534" spans="1:16" ht="16" x14ac:dyDescent="0.2">
      <c r="A534" s="5"/>
      <c r="B534" s="5"/>
      <c r="C534" s="5"/>
      <c r="D534" s="5"/>
      <c r="E534" s="5"/>
      <c r="F534" s="4"/>
      <c r="G534" s="4"/>
      <c r="H534" s="4"/>
      <c r="I534" s="5"/>
      <c r="J534" s="5"/>
      <c r="K534" s="6"/>
      <c r="L534" s="3"/>
      <c r="M534"/>
      <c r="N534"/>
      <c r="O534"/>
      <c r="P534" s="2"/>
    </row>
    <row r="535" spans="1:16" ht="16" x14ac:dyDescent="0.2">
      <c r="A535" s="5"/>
      <c r="B535" s="5"/>
      <c r="C535" s="5"/>
      <c r="D535" s="5"/>
      <c r="E535" s="5"/>
      <c r="F535" s="4"/>
      <c r="G535" s="4"/>
      <c r="H535" s="4"/>
      <c r="I535" s="5"/>
      <c r="J535" s="5"/>
      <c r="K535" s="6"/>
      <c r="L535" s="3"/>
      <c r="M535"/>
      <c r="N535"/>
      <c r="O535"/>
      <c r="P535" s="2"/>
    </row>
    <row r="536" spans="1:16" ht="16" x14ac:dyDescent="0.2">
      <c r="A536" s="5"/>
      <c r="B536" s="5"/>
      <c r="C536" s="5"/>
      <c r="D536" s="5"/>
      <c r="E536" s="5"/>
      <c r="F536" s="4"/>
      <c r="G536" s="4"/>
      <c r="H536" s="4"/>
      <c r="I536" s="5"/>
      <c r="J536" s="5"/>
      <c r="K536" s="6"/>
      <c r="L536" s="3"/>
      <c r="M536"/>
      <c r="N536"/>
      <c r="O536"/>
      <c r="P536" s="2"/>
    </row>
    <row r="537" spans="1:16" ht="16" x14ac:dyDescent="0.2">
      <c r="A537" s="5"/>
      <c r="B537" s="5"/>
      <c r="C537" s="5"/>
      <c r="D537" s="5"/>
      <c r="E537" s="5"/>
      <c r="F537" s="4"/>
      <c r="G537" s="4"/>
      <c r="H537" s="4"/>
      <c r="I537" s="5"/>
      <c r="J537" s="5"/>
      <c r="K537" s="6"/>
      <c r="L537" s="3"/>
      <c r="M537"/>
      <c r="N537"/>
      <c r="O537"/>
      <c r="P537" s="2"/>
    </row>
    <row r="538" spans="1:16" ht="16" x14ac:dyDescent="0.2">
      <c r="A538" s="5"/>
      <c r="B538" s="5"/>
      <c r="C538" s="5"/>
      <c r="D538" s="5"/>
      <c r="E538" s="5"/>
      <c r="F538" s="4"/>
      <c r="G538" s="4"/>
      <c r="H538" s="4"/>
      <c r="I538" s="5"/>
      <c r="J538" s="5"/>
      <c r="K538" s="6"/>
      <c r="L538" s="3"/>
      <c r="M538"/>
      <c r="N538"/>
      <c r="O538"/>
      <c r="P538" s="2"/>
    </row>
    <row r="539" spans="1:16" ht="16" x14ac:dyDescent="0.2">
      <c r="A539" s="5"/>
      <c r="B539" s="5"/>
      <c r="C539" s="5"/>
      <c r="D539" s="5"/>
      <c r="E539" s="5"/>
      <c r="F539" s="4"/>
      <c r="G539" s="4"/>
      <c r="H539" s="4"/>
      <c r="I539" s="5"/>
      <c r="J539" s="5"/>
      <c r="K539" s="6"/>
      <c r="L539" s="3"/>
      <c r="M539"/>
      <c r="N539"/>
      <c r="O539"/>
      <c r="P539" s="2"/>
    </row>
    <row r="540" spans="1:16" ht="16" x14ac:dyDescent="0.2">
      <c r="A540" s="5"/>
      <c r="B540" s="5"/>
      <c r="C540" s="5"/>
      <c r="D540" s="5"/>
      <c r="E540" s="5"/>
      <c r="F540" s="4"/>
      <c r="G540" s="4"/>
      <c r="H540" s="4"/>
      <c r="I540" s="5"/>
      <c r="J540" s="5"/>
      <c r="K540" s="6"/>
      <c r="L540" s="3"/>
      <c r="M540"/>
      <c r="N540"/>
      <c r="O540"/>
      <c r="P540" s="2"/>
    </row>
    <row r="541" spans="1:16" ht="16" x14ac:dyDescent="0.2">
      <c r="A541" s="5"/>
      <c r="B541" s="5"/>
      <c r="C541" s="5"/>
      <c r="D541" s="5"/>
      <c r="E541" s="5"/>
      <c r="F541" s="4"/>
      <c r="G541" s="4"/>
      <c r="H541" s="4"/>
      <c r="I541" s="5"/>
      <c r="J541" s="5"/>
      <c r="K541" s="6"/>
      <c r="L541" s="3"/>
      <c r="M541"/>
      <c r="N541"/>
      <c r="O541"/>
      <c r="P541" s="2"/>
    </row>
    <row r="542" spans="1:16" ht="16" x14ac:dyDescent="0.2">
      <c r="A542" s="5"/>
      <c r="B542" s="5"/>
      <c r="C542" s="5"/>
      <c r="D542" s="5"/>
      <c r="E542" s="5"/>
      <c r="F542" s="4"/>
      <c r="G542" s="4"/>
      <c r="H542" s="4"/>
      <c r="I542" s="5"/>
      <c r="J542" s="5"/>
      <c r="K542" s="6"/>
      <c r="L542" s="3"/>
      <c r="M542"/>
      <c r="N542"/>
      <c r="O542"/>
      <c r="P542" s="2"/>
    </row>
    <row r="543" spans="1:16" ht="16" x14ac:dyDescent="0.2">
      <c r="A543" s="5"/>
      <c r="B543" s="5"/>
      <c r="C543" s="5"/>
      <c r="D543" s="5"/>
      <c r="E543" s="5"/>
      <c r="F543" s="4"/>
      <c r="G543" s="4"/>
      <c r="H543" s="4"/>
      <c r="I543" s="5"/>
      <c r="J543" s="5"/>
      <c r="K543" s="6"/>
      <c r="L543" s="3"/>
      <c r="M543"/>
      <c r="N543"/>
      <c r="O543"/>
      <c r="P543" s="2"/>
    </row>
    <row r="544" spans="1:16" ht="16" x14ac:dyDescent="0.2">
      <c r="A544" s="5"/>
      <c r="B544" s="5"/>
      <c r="C544" s="5"/>
      <c r="D544" s="5"/>
      <c r="E544" s="5"/>
      <c r="F544" s="4"/>
      <c r="G544" s="4"/>
      <c r="H544" s="4"/>
      <c r="I544" s="5"/>
      <c r="J544" s="5"/>
      <c r="K544" s="6"/>
      <c r="L544" s="3"/>
      <c r="M544"/>
      <c r="N544"/>
      <c r="O544"/>
      <c r="P544" s="2"/>
    </row>
    <row r="545" spans="1:16" ht="16" x14ac:dyDescent="0.2">
      <c r="A545" s="5"/>
      <c r="B545" s="5"/>
      <c r="C545" s="5"/>
      <c r="D545" s="5"/>
      <c r="E545" s="5"/>
      <c r="F545" s="4"/>
      <c r="G545" s="4"/>
      <c r="H545" s="4"/>
      <c r="I545" s="5"/>
      <c r="J545" s="5"/>
      <c r="K545" s="6"/>
      <c r="L545" s="3"/>
      <c r="M545"/>
      <c r="N545"/>
      <c r="O545"/>
      <c r="P545" s="2"/>
    </row>
    <row r="546" spans="1:16" ht="16" x14ac:dyDescent="0.2">
      <c r="A546" s="5"/>
      <c r="B546" s="5"/>
      <c r="C546" s="5"/>
      <c r="D546" s="5"/>
      <c r="E546" s="5"/>
      <c r="F546" s="4"/>
      <c r="G546" s="4"/>
      <c r="H546" s="4"/>
      <c r="I546" s="5"/>
      <c r="J546" s="5"/>
      <c r="K546" s="6"/>
      <c r="L546" s="3"/>
      <c r="M546"/>
      <c r="N546"/>
      <c r="O546"/>
      <c r="P546" s="2"/>
    </row>
    <row r="547" spans="1:16" ht="16" x14ac:dyDescent="0.2">
      <c r="A547" s="5"/>
      <c r="B547" s="5"/>
      <c r="C547" s="5"/>
      <c r="D547" s="5"/>
      <c r="E547" s="5"/>
      <c r="F547" s="4"/>
      <c r="G547" s="4"/>
      <c r="H547" s="4"/>
      <c r="I547" s="5"/>
      <c r="J547" s="5"/>
      <c r="K547" s="6"/>
      <c r="L547" s="3"/>
      <c r="M547"/>
      <c r="N547"/>
      <c r="O547"/>
      <c r="P547" s="2"/>
    </row>
    <row r="548" spans="1:16" ht="16" x14ac:dyDescent="0.2">
      <c r="A548" s="5"/>
      <c r="B548" s="5"/>
      <c r="C548" s="5"/>
      <c r="D548" s="5"/>
      <c r="E548" s="5"/>
      <c r="F548" s="4"/>
      <c r="G548" s="4"/>
      <c r="H548" s="4"/>
      <c r="I548" s="5"/>
      <c r="J548" s="5"/>
      <c r="K548" s="6"/>
      <c r="L548" s="3"/>
      <c r="M548"/>
      <c r="N548"/>
      <c r="O548"/>
      <c r="P548" s="2"/>
    </row>
    <row r="549" spans="1:16" ht="16" x14ac:dyDescent="0.2">
      <c r="A549" s="5"/>
      <c r="B549" s="5"/>
      <c r="C549" s="5"/>
      <c r="D549" s="5"/>
      <c r="E549" s="5"/>
      <c r="F549" s="4"/>
      <c r="G549" s="4"/>
      <c r="H549" s="4"/>
      <c r="I549" s="5"/>
      <c r="J549" s="5"/>
      <c r="K549" s="6"/>
      <c r="L549" s="3"/>
      <c r="M549"/>
      <c r="N549"/>
      <c r="O549"/>
      <c r="P549" s="2"/>
    </row>
    <row r="550" spans="1:16" ht="16" x14ac:dyDescent="0.2">
      <c r="A550" s="5"/>
      <c r="B550" s="5"/>
      <c r="C550" s="5"/>
      <c r="D550" s="5"/>
      <c r="E550" s="5"/>
      <c r="F550" s="4"/>
      <c r="G550" s="4"/>
      <c r="H550" s="4"/>
      <c r="I550" s="5"/>
      <c r="J550" s="5"/>
      <c r="K550" s="6"/>
      <c r="L550" s="3"/>
      <c r="M550"/>
      <c r="N550"/>
      <c r="O550"/>
      <c r="P550" s="2"/>
    </row>
    <row r="551" spans="1:16" ht="16" x14ac:dyDescent="0.2">
      <c r="A551" s="5"/>
      <c r="B551" s="5"/>
      <c r="C551" s="5"/>
      <c r="D551" s="5"/>
      <c r="E551" s="5"/>
      <c r="F551" s="4"/>
      <c r="G551" s="4"/>
      <c r="H551" s="4"/>
      <c r="I551" s="5"/>
      <c r="J551" s="5"/>
      <c r="K551" s="6"/>
      <c r="L551" s="3"/>
      <c r="M551"/>
      <c r="N551"/>
      <c r="O551"/>
      <c r="P551" s="2"/>
    </row>
    <row r="552" spans="1:16" ht="16" x14ac:dyDescent="0.2">
      <c r="A552" s="5"/>
      <c r="B552" s="5"/>
      <c r="C552" s="5"/>
      <c r="D552" s="5"/>
      <c r="E552" s="5"/>
      <c r="F552" s="4"/>
      <c r="G552" s="4"/>
      <c r="H552" s="4"/>
      <c r="I552" s="5"/>
      <c r="J552" s="5"/>
      <c r="K552" s="6"/>
      <c r="L552" s="3"/>
      <c r="M552"/>
      <c r="N552"/>
      <c r="O552"/>
      <c r="P552" s="2"/>
    </row>
    <row r="553" spans="1:16" ht="16" x14ac:dyDescent="0.2">
      <c r="A553" s="5"/>
      <c r="B553" s="5"/>
      <c r="C553" s="5"/>
      <c r="D553" s="5"/>
      <c r="E553" s="5"/>
      <c r="F553" s="4"/>
      <c r="G553" s="4"/>
      <c r="H553" s="4"/>
      <c r="I553" s="5"/>
      <c r="J553" s="5"/>
      <c r="K553" s="6"/>
      <c r="L553" s="3"/>
      <c r="M553"/>
      <c r="N553"/>
      <c r="O553"/>
      <c r="P553" s="2"/>
    </row>
    <row r="554" spans="1:16" ht="16" x14ac:dyDescent="0.2">
      <c r="A554" s="5"/>
      <c r="B554" s="5"/>
      <c r="C554" s="5"/>
      <c r="D554" s="5"/>
      <c r="E554" s="5"/>
      <c r="F554" s="4"/>
      <c r="G554" s="4"/>
      <c r="H554" s="4"/>
      <c r="I554" s="5"/>
      <c r="J554" s="5"/>
      <c r="K554" s="6"/>
      <c r="L554" s="3"/>
      <c r="M554"/>
      <c r="N554"/>
      <c r="O554"/>
      <c r="P554" s="2"/>
    </row>
    <row r="555" spans="1:16" ht="16" x14ac:dyDescent="0.2">
      <c r="A555" s="5"/>
      <c r="B555" s="5"/>
      <c r="C555" s="5"/>
      <c r="D555" s="5"/>
      <c r="E555" s="5"/>
      <c r="F555" s="4"/>
      <c r="G555" s="4"/>
      <c r="H555" s="4"/>
      <c r="I555" s="5"/>
      <c r="J555" s="5"/>
      <c r="K555" s="6"/>
      <c r="L555" s="3"/>
      <c r="M555"/>
      <c r="N555"/>
      <c r="O555"/>
      <c r="P555" s="2"/>
    </row>
    <row r="556" spans="1:16" ht="16" x14ac:dyDescent="0.2">
      <c r="A556" s="5"/>
      <c r="B556" s="5"/>
      <c r="C556" s="5"/>
      <c r="D556" s="5"/>
      <c r="E556" s="5"/>
      <c r="F556" s="4"/>
      <c r="G556" s="4"/>
      <c r="H556" s="4"/>
      <c r="I556" s="5"/>
      <c r="J556" s="5"/>
      <c r="K556" s="6"/>
      <c r="L556" s="3"/>
      <c r="M556"/>
      <c r="N556"/>
      <c r="O556"/>
      <c r="P556" s="2"/>
    </row>
    <row r="557" spans="1:16" ht="16" x14ac:dyDescent="0.2">
      <c r="A557" s="5"/>
      <c r="B557" s="5"/>
      <c r="C557" s="5"/>
      <c r="D557" s="5"/>
      <c r="E557" s="5"/>
      <c r="F557" s="4"/>
      <c r="G557" s="4"/>
      <c r="H557" s="4"/>
      <c r="I557" s="5"/>
      <c r="J557" s="5"/>
      <c r="K557" s="6"/>
      <c r="L557" s="3"/>
      <c r="M557"/>
      <c r="N557"/>
      <c r="O557"/>
      <c r="P557" s="2"/>
    </row>
    <row r="558" spans="1:16" ht="16" x14ac:dyDescent="0.2">
      <c r="A558" s="5"/>
      <c r="B558" s="5"/>
      <c r="C558" s="5"/>
      <c r="D558" s="5"/>
      <c r="E558" s="5"/>
      <c r="F558" s="4"/>
      <c r="G558" s="4"/>
      <c r="H558" s="4"/>
      <c r="I558" s="5"/>
      <c r="J558" s="5"/>
      <c r="K558" s="6"/>
      <c r="L558" s="3"/>
      <c r="M558"/>
      <c r="N558"/>
      <c r="O558"/>
      <c r="P558" s="2"/>
    </row>
    <row r="559" spans="1:16" ht="16" x14ac:dyDescent="0.2">
      <c r="A559" s="5"/>
      <c r="B559" s="5"/>
      <c r="C559" s="5"/>
      <c r="D559" s="5"/>
      <c r="E559" s="5"/>
      <c r="F559" s="4"/>
      <c r="G559" s="4"/>
      <c r="H559" s="4"/>
      <c r="I559" s="5"/>
      <c r="J559" s="5"/>
      <c r="K559" s="6"/>
      <c r="L559" s="3"/>
      <c r="M559"/>
      <c r="N559"/>
      <c r="O559"/>
      <c r="P559" s="2"/>
    </row>
    <row r="560" spans="1:16" ht="16" x14ac:dyDescent="0.2">
      <c r="A560" s="5"/>
      <c r="B560" s="5"/>
      <c r="C560" s="5"/>
      <c r="D560" s="5"/>
      <c r="E560" s="5"/>
      <c r="F560" s="4"/>
      <c r="G560" s="4"/>
      <c r="H560" s="4"/>
      <c r="I560" s="5"/>
      <c r="J560" s="5"/>
      <c r="K560" s="6"/>
      <c r="L560" s="3"/>
      <c r="M560"/>
      <c r="N560"/>
      <c r="O560"/>
      <c r="P560" s="2"/>
    </row>
    <row r="561" spans="1:16" ht="16" x14ac:dyDescent="0.2">
      <c r="A561" s="5"/>
      <c r="B561" s="5"/>
      <c r="C561" s="5"/>
      <c r="D561" s="5"/>
      <c r="E561" s="5"/>
      <c r="F561" s="4"/>
      <c r="G561" s="4"/>
      <c r="H561" s="4"/>
      <c r="I561" s="5"/>
      <c r="J561" s="5"/>
      <c r="K561" s="6"/>
      <c r="L561" s="3"/>
      <c r="M561"/>
      <c r="N561"/>
      <c r="O561"/>
      <c r="P561" s="2"/>
    </row>
    <row r="562" spans="1:16" ht="16" x14ac:dyDescent="0.2">
      <c r="A562" s="5"/>
      <c r="B562" s="5"/>
      <c r="C562" s="5"/>
      <c r="D562" s="5"/>
      <c r="E562" s="5"/>
      <c r="F562" s="4"/>
      <c r="G562" s="4"/>
      <c r="H562" s="4"/>
      <c r="I562" s="5"/>
      <c r="J562" s="5"/>
      <c r="K562" s="6"/>
      <c r="L562" s="3"/>
      <c r="M562"/>
      <c r="N562"/>
      <c r="O562"/>
      <c r="P562" s="2"/>
    </row>
    <row r="563" spans="1:16" ht="16" x14ac:dyDescent="0.2">
      <c r="A563" s="5"/>
      <c r="B563" s="5"/>
      <c r="C563" s="5"/>
      <c r="D563" s="5"/>
      <c r="E563" s="5"/>
      <c r="F563" s="4"/>
      <c r="G563" s="4"/>
      <c r="H563" s="4"/>
      <c r="I563" s="5"/>
      <c r="J563" s="5"/>
      <c r="K563" s="6"/>
      <c r="L563" s="3"/>
      <c r="M563"/>
      <c r="N563"/>
      <c r="O563"/>
      <c r="P563" s="2"/>
    </row>
    <row r="564" spans="1:16" ht="16" x14ac:dyDescent="0.2">
      <c r="A564" s="5"/>
      <c r="B564" s="5"/>
      <c r="C564" s="5"/>
      <c r="D564" s="5"/>
      <c r="E564" s="5"/>
      <c r="F564" s="4"/>
      <c r="G564" s="4"/>
      <c r="H564" s="4"/>
      <c r="I564" s="5"/>
      <c r="J564" s="5"/>
      <c r="K564" s="6"/>
      <c r="L564" s="3"/>
      <c r="M564"/>
      <c r="N564"/>
      <c r="O564"/>
      <c r="P564" s="2"/>
    </row>
    <row r="565" spans="1:16" ht="16" x14ac:dyDescent="0.2">
      <c r="A565" s="5"/>
      <c r="B565" s="5"/>
      <c r="C565" s="5"/>
      <c r="D565" s="5"/>
      <c r="E565" s="5"/>
      <c r="F565" s="4"/>
      <c r="G565" s="4"/>
      <c r="H565" s="4"/>
      <c r="I565" s="5"/>
      <c r="J565" s="5"/>
      <c r="K565" s="6"/>
      <c r="L565" s="3"/>
      <c r="M565"/>
      <c r="N565"/>
      <c r="O565"/>
      <c r="P565" s="2"/>
    </row>
    <row r="566" spans="1:16" ht="16" x14ac:dyDescent="0.2">
      <c r="A566" s="5"/>
      <c r="B566" s="5"/>
      <c r="C566" s="5"/>
      <c r="D566" s="5"/>
      <c r="E566" s="5"/>
      <c r="F566" s="4"/>
      <c r="G566" s="4"/>
      <c r="H566" s="4"/>
      <c r="I566" s="5"/>
      <c r="J566" s="5"/>
      <c r="K566" s="6"/>
      <c r="L566" s="3"/>
      <c r="M566"/>
      <c r="N566"/>
      <c r="O566"/>
      <c r="P566" s="2"/>
    </row>
    <row r="567" spans="1:16" ht="16" x14ac:dyDescent="0.2">
      <c r="A567" s="5"/>
      <c r="B567" s="5"/>
      <c r="C567" s="5"/>
      <c r="D567" s="5"/>
      <c r="E567" s="5"/>
      <c r="F567" s="4"/>
      <c r="G567" s="4"/>
      <c r="H567" s="4"/>
      <c r="I567" s="5"/>
      <c r="J567" s="5"/>
      <c r="K567" s="6"/>
      <c r="L567" s="3"/>
      <c r="M567"/>
      <c r="N567"/>
      <c r="O567"/>
      <c r="P567" s="2"/>
    </row>
    <row r="568" spans="1:16" ht="16" x14ac:dyDescent="0.2">
      <c r="A568" s="5"/>
      <c r="B568" s="5"/>
      <c r="C568" s="5"/>
      <c r="D568" s="5"/>
      <c r="E568" s="5"/>
      <c r="F568" s="4"/>
      <c r="G568" s="4"/>
      <c r="H568" s="4"/>
      <c r="I568" s="5"/>
      <c r="J568" s="5"/>
      <c r="K568"/>
      <c r="L568"/>
      <c r="M568" s="2"/>
    </row>
    <row r="569" spans="1:16" ht="16" x14ac:dyDescent="0.2">
      <c r="A569" s="5"/>
      <c r="B569" s="5"/>
      <c r="C569" s="5"/>
      <c r="D569" s="5"/>
      <c r="E569" s="5"/>
      <c r="F569" s="4"/>
      <c r="G569" s="4"/>
      <c r="H569" s="4"/>
      <c r="I569" s="5"/>
      <c r="J569" s="5"/>
      <c r="K569"/>
      <c r="L569"/>
      <c r="M569" s="2"/>
    </row>
    <row r="570" spans="1:16" ht="16" x14ac:dyDescent="0.2">
      <c r="A570" s="5"/>
      <c r="B570" s="5"/>
      <c r="C570" s="5"/>
      <c r="D570" s="5"/>
      <c r="E570" s="5"/>
      <c r="F570" s="4"/>
      <c r="G570" s="4"/>
      <c r="H570" s="4"/>
      <c r="I570" s="3"/>
      <c r="J570" s="3"/>
      <c r="K570"/>
      <c r="L570"/>
      <c r="M570" s="2"/>
    </row>
    <row r="571" spans="1:16" ht="16" x14ac:dyDescent="0.2">
      <c r="A571" s="5"/>
      <c r="B571" s="5"/>
      <c r="C571" s="5"/>
      <c r="D571" s="5"/>
      <c r="E571" s="5"/>
      <c r="F571" s="4"/>
      <c r="G571" s="4"/>
      <c r="H571" s="4"/>
      <c r="I571" s="3"/>
      <c r="J571" s="3"/>
      <c r="K571"/>
      <c r="L571"/>
      <c r="M571" s="2"/>
    </row>
    <row r="572" spans="1:16" ht="16" x14ac:dyDescent="0.2">
      <c r="A572" s="5"/>
      <c r="B572" s="5"/>
      <c r="C572" s="5"/>
      <c r="D572" s="5"/>
      <c r="E572" s="5"/>
      <c r="F572" s="4"/>
      <c r="G572" s="4"/>
      <c r="H572" s="4"/>
      <c r="I572" s="3"/>
      <c r="J572" s="3"/>
      <c r="K572"/>
      <c r="L572"/>
      <c r="M572" s="2"/>
    </row>
    <row r="573" spans="1:16" ht="16" x14ac:dyDescent="0.2">
      <c r="A573" s="5"/>
      <c r="B573" s="5"/>
      <c r="C573" s="5"/>
      <c r="D573" s="5"/>
      <c r="E573" s="5"/>
      <c r="F573" s="4"/>
      <c r="G573" s="4"/>
      <c r="H573" s="4"/>
      <c r="I573" s="3"/>
      <c r="J573" s="3"/>
      <c r="K573"/>
      <c r="L573"/>
      <c r="M573" s="2"/>
    </row>
    <row r="574" spans="1:16" ht="16" x14ac:dyDescent="0.2">
      <c r="A574" s="5"/>
      <c r="B574" s="5"/>
      <c r="C574" s="5"/>
      <c r="D574" s="5"/>
      <c r="E574" s="5"/>
      <c r="F574" s="4"/>
      <c r="G574" s="4"/>
      <c r="H574" s="4"/>
      <c r="I574" s="3"/>
      <c r="J574" s="3"/>
      <c r="K574"/>
      <c r="L574"/>
      <c r="M574" s="2"/>
    </row>
    <row r="575" spans="1:16" ht="16" x14ac:dyDescent="0.2">
      <c r="A575" s="5"/>
      <c r="B575" s="5"/>
      <c r="C575" s="5"/>
      <c r="D575" s="5"/>
      <c r="E575" s="5"/>
      <c r="F575" s="4"/>
      <c r="G575" s="4"/>
      <c r="H575" s="4"/>
      <c r="I575" s="3"/>
      <c r="J575" s="3"/>
      <c r="K575"/>
      <c r="L575"/>
      <c r="M575" s="2"/>
    </row>
    <row r="576" spans="1:16" ht="16" x14ac:dyDescent="0.2">
      <c r="A576" s="5"/>
      <c r="B576" s="5"/>
      <c r="C576" s="5"/>
      <c r="D576" s="5"/>
      <c r="E576" s="5"/>
      <c r="F576" s="4"/>
      <c r="G576" s="4"/>
      <c r="H576" s="4"/>
      <c r="I576" s="3"/>
      <c r="J576" s="3"/>
      <c r="K576"/>
      <c r="L576"/>
      <c r="M576" s="2"/>
    </row>
    <row r="577" spans="1:13" ht="16" x14ac:dyDescent="0.2">
      <c r="A577" s="5"/>
      <c r="B577" s="5"/>
      <c r="C577" s="5"/>
      <c r="D577" s="5"/>
      <c r="E577" s="5"/>
      <c r="F577" s="4"/>
      <c r="G577" s="4"/>
      <c r="H577" s="4"/>
      <c r="I577" s="3"/>
      <c r="J577" s="3"/>
      <c r="K577"/>
      <c r="L577"/>
      <c r="M577" s="2"/>
    </row>
    <row r="578" spans="1:13" ht="16" x14ac:dyDescent="0.2">
      <c r="A578" s="5"/>
      <c r="B578" s="5"/>
      <c r="C578" s="5"/>
      <c r="D578" s="5"/>
      <c r="E578" s="5"/>
      <c r="F578" s="4"/>
      <c r="G578" s="4"/>
      <c r="H578" s="4"/>
      <c r="I578" s="3"/>
      <c r="J578" s="3"/>
      <c r="K578"/>
      <c r="L578"/>
      <c r="M578" s="2"/>
    </row>
    <row r="579" spans="1:13" ht="16" x14ac:dyDescent="0.2">
      <c r="A579" s="5"/>
      <c r="B579" s="5"/>
      <c r="C579" s="5"/>
      <c r="D579" s="5"/>
      <c r="E579" s="5"/>
      <c r="F579" s="4"/>
      <c r="G579" s="4"/>
      <c r="H579" s="4"/>
      <c r="I579" s="3"/>
      <c r="J579" s="3"/>
      <c r="K579"/>
      <c r="L579"/>
      <c r="M579" s="2"/>
    </row>
    <row r="580" spans="1:13" ht="16" x14ac:dyDescent="0.2">
      <c r="A580" s="5"/>
      <c r="B580" s="5"/>
      <c r="C580" s="5"/>
      <c r="D580" s="5"/>
      <c r="E580" s="5"/>
      <c r="F580" s="4"/>
      <c r="G580" s="4"/>
      <c r="H580" s="4"/>
      <c r="I580" s="3"/>
      <c r="J580" s="3"/>
      <c r="K580"/>
      <c r="L580"/>
      <c r="M580" s="2"/>
    </row>
    <row r="581" spans="1:13" ht="16" x14ac:dyDescent="0.2">
      <c r="A581" s="5"/>
      <c r="B581" s="5"/>
      <c r="C581" s="5"/>
      <c r="D581" s="5"/>
      <c r="E581" s="5"/>
      <c r="F581" s="4"/>
      <c r="G581" s="4"/>
      <c r="H581" s="4"/>
      <c r="I581" s="3"/>
      <c r="J581" s="3"/>
      <c r="K581"/>
      <c r="L581"/>
      <c r="M581" s="2"/>
    </row>
    <row r="582" spans="1:13" ht="16" x14ac:dyDescent="0.2">
      <c r="A582" s="5"/>
      <c r="B582" s="5"/>
      <c r="C582" s="5"/>
      <c r="D582" s="5"/>
      <c r="E582" s="5"/>
      <c r="F582" s="4"/>
      <c r="G582" s="4"/>
      <c r="H582" s="4"/>
      <c r="I582" s="3"/>
      <c r="J582" s="3"/>
      <c r="K582"/>
      <c r="L582"/>
      <c r="M582" s="2"/>
    </row>
    <row r="583" spans="1:13" ht="16" x14ac:dyDescent="0.2">
      <c r="A583" s="5"/>
      <c r="B583" s="5"/>
      <c r="C583" s="5"/>
      <c r="D583" s="5"/>
      <c r="E583" s="5"/>
      <c r="F583" s="4"/>
      <c r="G583" s="4"/>
      <c r="H583" s="4"/>
      <c r="I583" s="3"/>
      <c r="J583" s="3"/>
      <c r="K583"/>
      <c r="L583"/>
      <c r="M583" s="2"/>
    </row>
    <row r="584" spans="1:13" ht="16" x14ac:dyDescent="0.2">
      <c r="A584" s="5"/>
      <c r="B584" s="5"/>
      <c r="C584" s="5"/>
      <c r="D584" s="5"/>
      <c r="E584" s="5"/>
      <c r="F584" s="4"/>
      <c r="G584" s="4"/>
      <c r="H584" s="4"/>
      <c r="I584" s="3"/>
      <c r="J584" s="3"/>
      <c r="K584"/>
      <c r="L584"/>
      <c r="M584" s="2"/>
    </row>
    <row r="585" spans="1:13" ht="16" x14ac:dyDescent="0.2">
      <c r="A585" s="5"/>
      <c r="B585" s="5"/>
      <c r="C585" s="5"/>
      <c r="D585" s="5"/>
      <c r="E585" s="5"/>
      <c r="F585" s="4"/>
      <c r="G585" s="4"/>
      <c r="H585" s="4"/>
      <c r="I585" s="3"/>
      <c r="J585" s="3"/>
      <c r="K585"/>
      <c r="L585"/>
      <c r="M585" s="2"/>
    </row>
    <row r="586" spans="1:13" ht="16" x14ac:dyDescent="0.2">
      <c r="A586" s="5"/>
      <c r="B586" s="5"/>
      <c r="C586" s="5"/>
      <c r="D586" s="5"/>
      <c r="E586" s="5"/>
      <c r="F586" s="4"/>
      <c r="G586" s="4"/>
      <c r="H586" s="4"/>
      <c r="I586" s="3"/>
      <c r="J586" s="3"/>
      <c r="K586"/>
      <c r="L586"/>
      <c r="M586" s="2"/>
    </row>
    <row r="587" spans="1:13" ht="16" x14ac:dyDescent="0.2">
      <c r="A587" s="5"/>
      <c r="B587" s="5"/>
      <c r="C587" s="5"/>
      <c r="D587" s="5"/>
      <c r="E587" s="5"/>
      <c r="F587" s="4"/>
      <c r="G587" s="4"/>
      <c r="H587" s="4"/>
      <c r="I587" s="3"/>
      <c r="J587" s="3"/>
      <c r="K587"/>
      <c r="L587"/>
      <c r="M587" s="2"/>
    </row>
    <row r="588" spans="1:13" ht="16" x14ac:dyDescent="0.2">
      <c r="A588" s="5"/>
      <c r="B588" s="5"/>
      <c r="C588" s="5"/>
      <c r="D588" s="5"/>
      <c r="E588" s="5"/>
      <c r="F588" s="4"/>
      <c r="G588" s="4"/>
      <c r="H588" s="4"/>
      <c r="I588" s="3"/>
      <c r="J588" s="3"/>
      <c r="K588"/>
      <c r="L588"/>
      <c r="M588" s="2"/>
    </row>
    <row r="589" spans="1:13" ht="16" x14ac:dyDescent="0.2">
      <c r="A589" s="5"/>
      <c r="B589" s="5"/>
      <c r="C589" s="5"/>
      <c r="D589" s="5"/>
      <c r="E589" s="5"/>
      <c r="F589" s="4"/>
      <c r="G589" s="4"/>
      <c r="H589" s="4"/>
      <c r="I589" s="3"/>
      <c r="J589" s="3"/>
      <c r="K589"/>
      <c r="L589"/>
      <c r="M589" s="2"/>
    </row>
    <row r="590" spans="1:13" ht="16" x14ac:dyDescent="0.2">
      <c r="A590" s="5"/>
      <c r="B590" s="5"/>
      <c r="C590" s="5"/>
      <c r="D590" s="5"/>
      <c r="E590" s="5"/>
      <c r="F590" s="4"/>
      <c r="G590" s="4"/>
      <c r="H590" s="4"/>
      <c r="I590" s="3"/>
      <c r="J590" s="3"/>
      <c r="K590"/>
      <c r="L590"/>
      <c r="M590" s="2"/>
    </row>
    <row r="591" spans="1:13" ht="16" x14ac:dyDescent="0.2">
      <c r="A591" s="5"/>
      <c r="B591" s="5"/>
      <c r="C591" s="5"/>
      <c r="D591" s="5"/>
      <c r="E591" s="5"/>
      <c r="F591" s="4"/>
      <c r="G591" s="4"/>
      <c r="H591" s="4"/>
      <c r="I591" s="3"/>
      <c r="J591" s="3"/>
      <c r="K591"/>
      <c r="L591"/>
      <c r="M591" s="2"/>
    </row>
    <row r="592" spans="1:13" ht="16" x14ac:dyDescent="0.2">
      <c r="A592" s="5"/>
      <c r="B592" s="5"/>
      <c r="C592" s="5"/>
      <c r="D592" s="5"/>
      <c r="E592" s="5"/>
      <c r="F592" s="4"/>
      <c r="G592" s="4"/>
      <c r="H592" s="4"/>
      <c r="I592" s="3"/>
      <c r="J592" s="3"/>
      <c r="K592"/>
      <c r="L592"/>
      <c r="M592" s="2"/>
    </row>
    <row r="593" spans="1:13" ht="16" x14ac:dyDescent="0.2">
      <c r="A593" s="5"/>
      <c r="B593" s="5"/>
      <c r="C593" s="5"/>
      <c r="D593" s="5"/>
      <c r="E593" s="5"/>
      <c r="F593" s="4"/>
      <c r="G593" s="4"/>
      <c r="H593" s="4"/>
      <c r="I593" s="3"/>
      <c r="J593" s="3"/>
      <c r="K593"/>
      <c r="L593"/>
      <c r="M593" s="2"/>
    </row>
    <row r="594" spans="1:13" ht="16" x14ac:dyDescent="0.2">
      <c r="A594" s="5"/>
      <c r="B594" s="5"/>
      <c r="C594" s="5"/>
      <c r="D594" s="5"/>
      <c r="E594" s="5"/>
      <c r="F594" s="4"/>
      <c r="G594" s="4"/>
      <c r="H594" s="4"/>
      <c r="I594" s="3"/>
      <c r="J594" s="3"/>
      <c r="K594"/>
      <c r="L594"/>
      <c r="M594" s="2"/>
    </row>
    <row r="595" spans="1:13" ht="16" x14ac:dyDescent="0.2">
      <c r="A595" s="5"/>
      <c r="B595" s="5"/>
      <c r="C595" s="5"/>
      <c r="D595" s="5"/>
      <c r="E595" s="5"/>
      <c r="F595" s="4"/>
      <c r="G595" s="4"/>
      <c r="H595" s="4"/>
      <c r="I595" s="3"/>
      <c r="J595" s="3"/>
      <c r="K595"/>
      <c r="L595"/>
      <c r="M595" s="2"/>
    </row>
    <row r="596" spans="1:13" ht="16" x14ac:dyDescent="0.2">
      <c r="A596" s="5"/>
      <c r="B596" s="5"/>
      <c r="C596" s="5"/>
      <c r="D596" s="5"/>
      <c r="E596" s="5"/>
      <c r="F596" s="4"/>
      <c r="G596" s="4"/>
      <c r="H596" s="4"/>
      <c r="I596" s="3"/>
      <c r="J596" s="3"/>
      <c r="K596"/>
      <c r="L596"/>
      <c r="M596" s="2"/>
    </row>
    <row r="597" spans="1:13" ht="16" x14ac:dyDescent="0.2">
      <c r="A597" s="5"/>
      <c r="B597" s="5"/>
      <c r="C597" s="5"/>
      <c r="D597" s="5"/>
      <c r="E597" s="5"/>
      <c r="F597" s="4"/>
      <c r="G597" s="4"/>
      <c r="H597" s="4"/>
      <c r="I597" s="3"/>
      <c r="J597" s="3"/>
      <c r="K597"/>
      <c r="L597"/>
      <c r="M597" s="2"/>
    </row>
    <row r="598" spans="1:13" ht="16" x14ac:dyDescent="0.2">
      <c r="A598" s="5"/>
      <c r="B598" s="5"/>
      <c r="C598" s="5"/>
      <c r="D598" s="5"/>
      <c r="E598" s="5"/>
      <c r="F598" s="4"/>
      <c r="G598" s="4"/>
      <c r="H598" s="4"/>
      <c r="I598" s="3"/>
      <c r="J598" s="3"/>
      <c r="K598"/>
      <c r="L598"/>
      <c r="M598" s="2"/>
    </row>
    <row r="599" spans="1:13" ht="16" x14ac:dyDescent="0.2">
      <c r="A599" s="5"/>
      <c r="B599" s="5"/>
      <c r="C599" s="5"/>
      <c r="D599" s="5"/>
      <c r="E599" s="5"/>
      <c r="F599" s="4"/>
      <c r="G599" s="4"/>
      <c r="H599" s="4"/>
      <c r="I599" s="3"/>
      <c r="J599" s="3"/>
      <c r="K599"/>
      <c r="L599"/>
      <c r="M599" s="2"/>
    </row>
    <row r="600" spans="1:13" ht="16" x14ac:dyDescent="0.2">
      <c r="A600" s="5"/>
      <c r="B600" s="5"/>
      <c r="C600" s="5"/>
      <c r="D600" s="5"/>
      <c r="E600" s="5"/>
      <c r="F600" s="4"/>
      <c r="G600" s="4"/>
      <c r="H600" s="4"/>
      <c r="I600" s="3"/>
      <c r="J600" s="3"/>
      <c r="K600"/>
      <c r="L600"/>
      <c r="M600" s="2"/>
    </row>
    <row r="601" spans="1:13" ht="16" x14ac:dyDescent="0.2">
      <c r="A601" s="5"/>
      <c r="B601" s="5"/>
      <c r="C601" s="5"/>
      <c r="D601" s="5"/>
      <c r="E601" s="5"/>
      <c r="F601" s="4"/>
      <c r="G601" s="4"/>
      <c r="H601" s="4"/>
      <c r="I601" s="3"/>
      <c r="J601" s="3"/>
      <c r="K601"/>
      <c r="L601"/>
      <c r="M601" s="2"/>
    </row>
    <row r="602" spans="1:13" ht="16" x14ac:dyDescent="0.2">
      <c r="A602" s="5"/>
      <c r="B602" s="5"/>
      <c r="C602" s="5"/>
      <c r="D602" s="5"/>
      <c r="E602" s="5"/>
      <c r="F602" s="4"/>
      <c r="G602" s="4"/>
      <c r="H602" s="4"/>
      <c r="I602" s="3"/>
      <c r="J602" s="3"/>
      <c r="K602"/>
      <c r="L602"/>
      <c r="M602" s="2"/>
    </row>
    <row r="603" spans="1:13" ht="16" x14ac:dyDescent="0.2">
      <c r="A603" s="5"/>
      <c r="B603" s="5"/>
      <c r="C603" s="5"/>
      <c r="D603" s="5"/>
      <c r="E603" s="5"/>
      <c r="F603" s="4"/>
      <c r="G603" s="4"/>
      <c r="H603" s="4"/>
      <c r="I603" s="3"/>
      <c r="J603" s="3"/>
      <c r="K603"/>
      <c r="L603"/>
      <c r="M603" s="2"/>
    </row>
    <row r="604" spans="1:13" ht="16" x14ac:dyDescent="0.2">
      <c r="A604" s="5"/>
      <c r="B604" s="5"/>
      <c r="C604" s="5"/>
      <c r="D604" s="5"/>
      <c r="E604" s="5"/>
      <c r="F604" s="4"/>
      <c r="G604" s="4"/>
      <c r="H604" s="4"/>
      <c r="I604" s="3"/>
      <c r="J604" s="3"/>
      <c r="K604"/>
      <c r="L604"/>
      <c r="M604" s="2"/>
    </row>
    <row r="605" spans="1:13" ht="16" x14ac:dyDescent="0.2">
      <c r="A605" s="5"/>
      <c r="B605" s="5"/>
      <c r="C605" s="5"/>
      <c r="D605" s="5"/>
      <c r="E605" s="5"/>
      <c r="F605" s="4"/>
      <c r="G605" s="4"/>
      <c r="H605" s="4"/>
      <c r="I605" s="3"/>
      <c r="J605" s="3"/>
      <c r="K605"/>
      <c r="L605"/>
      <c r="M605" s="2"/>
    </row>
    <row r="606" spans="1:13" ht="16" x14ac:dyDescent="0.2">
      <c r="A606" s="5"/>
      <c r="B606" s="5"/>
      <c r="C606" s="5"/>
      <c r="D606" s="5"/>
      <c r="E606" s="5"/>
      <c r="F606" s="4"/>
      <c r="G606" s="4"/>
      <c r="H606" s="4"/>
      <c r="I606" s="3"/>
      <c r="J606" s="3"/>
      <c r="K606"/>
      <c r="L606"/>
      <c r="M606" s="2"/>
    </row>
    <row r="607" spans="1:13" ht="16" x14ac:dyDescent="0.2">
      <c r="A607" s="5"/>
      <c r="B607" s="5"/>
      <c r="C607" s="5"/>
      <c r="D607" s="5"/>
      <c r="E607" s="5"/>
      <c r="F607" s="4"/>
      <c r="G607" s="4"/>
      <c r="H607" s="4"/>
      <c r="I607" s="3"/>
      <c r="J607" s="3"/>
      <c r="K607"/>
      <c r="L607"/>
      <c r="M607" s="2"/>
    </row>
    <row r="608" spans="1:13" ht="16" x14ac:dyDescent="0.2">
      <c r="A608" s="5"/>
      <c r="B608" s="5"/>
      <c r="C608" s="5"/>
      <c r="D608" s="5"/>
      <c r="E608" s="5"/>
      <c r="F608" s="4"/>
      <c r="G608" s="4"/>
      <c r="H608" s="4"/>
      <c r="I608" s="3"/>
      <c r="J608" s="3"/>
      <c r="K608"/>
      <c r="L608"/>
      <c r="M608" s="2"/>
    </row>
    <row r="609" spans="1:13" ht="16" x14ac:dyDescent="0.2">
      <c r="A609" s="5"/>
      <c r="B609" s="5"/>
      <c r="C609" s="5"/>
      <c r="D609" s="5"/>
      <c r="E609" s="5"/>
      <c r="F609" s="4"/>
      <c r="G609" s="4"/>
      <c r="H609" s="4"/>
      <c r="I609" s="3"/>
      <c r="J609" s="3"/>
      <c r="K609"/>
      <c r="L609"/>
      <c r="M609" s="2"/>
    </row>
    <row r="610" spans="1:13" ht="16" x14ac:dyDescent="0.2">
      <c r="A610" s="5"/>
      <c r="B610" s="5"/>
      <c r="C610" s="5"/>
      <c r="D610" s="5"/>
      <c r="E610" s="5"/>
      <c r="F610" s="4"/>
      <c r="G610" s="4"/>
      <c r="H610" s="4"/>
      <c r="I610" s="3"/>
      <c r="J610" s="3"/>
      <c r="K610"/>
      <c r="L610"/>
      <c r="M610" s="2"/>
    </row>
    <row r="611" spans="1:13" ht="16" x14ac:dyDescent="0.2">
      <c r="A611" s="5"/>
      <c r="B611" s="5"/>
      <c r="C611" s="5"/>
      <c r="D611" s="5"/>
      <c r="E611" s="5"/>
      <c r="F611" s="4"/>
      <c r="G611" s="4"/>
      <c r="H611" s="4"/>
      <c r="I611" s="3"/>
      <c r="J611" s="3"/>
      <c r="K611"/>
      <c r="L611"/>
      <c r="M611" s="2"/>
    </row>
    <row r="612" spans="1:13" ht="16" x14ac:dyDescent="0.2">
      <c r="A612" s="5"/>
      <c r="B612" s="5"/>
      <c r="C612" s="5"/>
      <c r="D612" s="5"/>
      <c r="E612" s="5"/>
      <c r="F612" s="4"/>
      <c r="G612" s="4"/>
      <c r="H612" s="4"/>
      <c r="I612" s="3"/>
      <c r="J612" s="3"/>
      <c r="K612"/>
      <c r="L612"/>
      <c r="M612" s="2"/>
    </row>
    <row r="613" spans="1:13" ht="16" x14ac:dyDescent="0.2">
      <c r="A613" s="5"/>
      <c r="B613" s="5"/>
      <c r="C613" s="5"/>
      <c r="D613" s="5"/>
      <c r="E613" s="5"/>
      <c r="F613" s="4"/>
      <c r="G613" s="4"/>
      <c r="H613" s="4"/>
      <c r="I613" s="3"/>
      <c r="J613" s="3"/>
      <c r="K613"/>
      <c r="L613"/>
      <c r="M613" s="2"/>
    </row>
    <row r="614" spans="1:13" ht="16" x14ac:dyDescent="0.2">
      <c r="A614" s="5"/>
      <c r="B614" s="5"/>
      <c r="C614" s="5"/>
      <c r="D614" s="5"/>
      <c r="E614" s="5"/>
      <c r="F614" s="4"/>
      <c r="G614" s="4"/>
      <c r="H614" s="4"/>
      <c r="I614" s="3"/>
      <c r="J614" s="3"/>
      <c r="K614"/>
      <c r="L614"/>
      <c r="M614" s="2"/>
    </row>
    <row r="615" spans="1:13" ht="16" x14ac:dyDescent="0.2">
      <c r="A615" s="5"/>
      <c r="B615" s="5"/>
      <c r="C615" s="5"/>
      <c r="D615" s="5"/>
      <c r="E615" s="5"/>
      <c r="F615" s="4"/>
      <c r="G615" s="4"/>
      <c r="H615" s="4"/>
      <c r="I615" s="3"/>
      <c r="J615" s="3"/>
      <c r="K615"/>
      <c r="L615"/>
      <c r="M615" s="2"/>
    </row>
    <row r="616" spans="1:13" ht="16" x14ac:dyDescent="0.2">
      <c r="A616" s="5"/>
      <c r="B616" s="5"/>
      <c r="C616" s="5"/>
      <c r="D616" s="5"/>
      <c r="E616" s="5"/>
      <c r="F616" s="4"/>
      <c r="G616" s="4"/>
      <c r="H616" s="4"/>
      <c r="I616" s="3"/>
      <c r="J616" s="3"/>
      <c r="K616"/>
      <c r="L616"/>
      <c r="M616" s="2"/>
    </row>
    <row r="617" spans="1:13" ht="16" x14ac:dyDescent="0.2">
      <c r="A617" s="5"/>
      <c r="B617" s="5"/>
      <c r="C617" s="5"/>
      <c r="D617" s="5"/>
      <c r="E617" s="5"/>
      <c r="F617" s="4"/>
      <c r="G617" s="4"/>
      <c r="H617" s="4"/>
      <c r="I617" s="3"/>
      <c r="J617" s="3"/>
      <c r="K617"/>
      <c r="L617"/>
      <c r="M617" s="2"/>
    </row>
    <row r="618" spans="1:13" ht="16" x14ac:dyDescent="0.2">
      <c r="A618" s="5"/>
      <c r="B618" s="5"/>
      <c r="C618" s="5"/>
      <c r="D618" s="5"/>
      <c r="E618" s="5"/>
      <c r="F618" s="4"/>
      <c r="G618" s="4"/>
      <c r="H618" s="4"/>
      <c r="I618" s="3"/>
      <c r="J618" s="3"/>
      <c r="K618"/>
      <c r="L618"/>
      <c r="M618" s="2"/>
    </row>
    <row r="619" spans="1:13" ht="16" x14ac:dyDescent="0.2">
      <c r="A619" s="5"/>
      <c r="B619" s="5"/>
      <c r="C619" s="5"/>
      <c r="D619" s="5"/>
      <c r="E619" s="5"/>
      <c r="F619" s="4"/>
      <c r="G619" s="4"/>
      <c r="H619" s="4"/>
      <c r="I619" s="3"/>
      <c r="J619" s="3"/>
      <c r="K619"/>
      <c r="L619"/>
      <c r="M619" s="2"/>
    </row>
    <row r="620" spans="1:13" ht="16" x14ac:dyDescent="0.2">
      <c r="A620" s="5"/>
      <c r="B620" s="5"/>
      <c r="C620" s="5"/>
      <c r="D620" s="5"/>
      <c r="E620" s="5"/>
      <c r="F620" s="4"/>
      <c r="G620" s="4"/>
      <c r="H620" s="4"/>
      <c r="I620" s="3"/>
      <c r="J620" s="3"/>
      <c r="K620"/>
      <c r="L620"/>
      <c r="M620" s="2"/>
    </row>
    <row r="621" spans="1:13" ht="16" x14ac:dyDescent="0.2">
      <c r="A621" s="5"/>
      <c r="B621" s="5"/>
      <c r="C621" s="5"/>
      <c r="D621" s="5"/>
      <c r="E621" s="5"/>
      <c r="F621" s="4"/>
      <c r="G621" s="4"/>
      <c r="H621" s="4"/>
      <c r="I621" s="3"/>
      <c r="J621" s="3"/>
      <c r="K621"/>
      <c r="L621"/>
      <c r="M621" s="2"/>
    </row>
    <row r="622" spans="1:13" ht="16" x14ac:dyDescent="0.2">
      <c r="A622" s="5"/>
      <c r="B622" s="5"/>
      <c r="C622" s="5"/>
      <c r="D622" s="5"/>
      <c r="E622" s="5"/>
      <c r="F622" s="4"/>
      <c r="G622" s="4"/>
      <c r="H622" s="4"/>
      <c r="I622" s="3"/>
      <c r="J622" s="3"/>
      <c r="K622"/>
      <c r="L622"/>
      <c r="M622" s="2"/>
    </row>
    <row r="623" spans="1:13" ht="16" x14ac:dyDescent="0.2">
      <c r="A623" s="5"/>
      <c r="B623" s="5"/>
      <c r="C623" s="5"/>
      <c r="D623" s="5"/>
      <c r="E623" s="5"/>
      <c r="F623" s="4"/>
      <c r="G623" s="4"/>
      <c r="H623" s="4"/>
      <c r="I623" s="3"/>
      <c r="J623" s="3"/>
      <c r="K623"/>
      <c r="L623"/>
      <c r="M623" s="2"/>
    </row>
    <row r="624" spans="1:13" ht="16" x14ac:dyDescent="0.2">
      <c r="A624" s="5"/>
      <c r="B624" s="5"/>
      <c r="C624" s="5"/>
      <c r="D624" s="5"/>
      <c r="E624" s="5"/>
      <c r="F624" s="4"/>
      <c r="G624" s="4"/>
      <c r="H624" s="4"/>
      <c r="I624" s="3"/>
      <c r="J624" s="3"/>
      <c r="K624"/>
      <c r="L624"/>
      <c r="M624" s="2"/>
    </row>
    <row r="625" spans="1:13" ht="16" x14ac:dyDescent="0.2">
      <c r="A625" s="5"/>
      <c r="B625" s="5"/>
      <c r="C625" s="5"/>
      <c r="D625" s="5"/>
      <c r="E625" s="5"/>
      <c r="F625" s="4"/>
      <c r="G625" s="4"/>
      <c r="H625" s="4"/>
      <c r="I625" s="3"/>
      <c r="J625" s="3"/>
      <c r="K625"/>
      <c r="L625"/>
      <c r="M625" s="2"/>
    </row>
    <row r="626" spans="1:13" ht="16" x14ac:dyDescent="0.2">
      <c r="A626" s="5"/>
      <c r="B626" s="5"/>
      <c r="C626" s="5"/>
      <c r="D626" s="5"/>
      <c r="E626" s="5"/>
      <c r="F626" s="4"/>
      <c r="G626" s="4"/>
      <c r="H626" s="4"/>
      <c r="I626" s="3"/>
      <c r="J626" s="3"/>
      <c r="K626"/>
      <c r="L626"/>
      <c r="M626" s="2"/>
    </row>
    <row r="627" spans="1:13" ht="16" x14ac:dyDescent="0.2">
      <c r="A627" s="5"/>
      <c r="B627" s="5"/>
      <c r="C627" s="5"/>
      <c r="D627" s="5"/>
      <c r="E627" s="5"/>
      <c r="F627" s="4"/>
      <c r="G627" s="4"/>
      <c r="H627" s="4"/>
      <c r="I627" s="3"/>
      <c r="J627" s="3"/>
      <c r="K627"/>
      <c r="L627"/>
      <c r="M627" s="2"/>
    </row>
    <row r="628" spans="1:13" ht="16" x14ac:dyDescent="0.2">
      <c r="A628" s="5"/>
      <c r="B628" s="5"/>
      <c r="C628" s="5"/>
      <c r="D628" s="5"/>
      <c r="E628" s="5"/>
      <c r="F628" s="4"/>
      <c r="G628" s="4"/>
      <c r="H628" s="4"/>
      <c r="I628" s="3"/>
      <c r="J628" s="3"/>
      <c r="K628"/>
      <c r="L628"/>
      <c r="M628" s="2"/>
    </row>
    <row r="629" spans="1:13" ht="16" x14ac:dyDescent="0.2">
      <c r="A629" s="5"/>
      <c r="B629" s="5"/>
      <c r="C629" s="5"/>
      <c r="D629" s="5"/>
      <c r="E629" s="5"/>
      <c r="F629" s="4"/>
      <c r="G629" s="4"/>
      <c r="H629" s="4"/>
      <c r="I629" s="3"/>
      <c r="J629" s="3"/>
      <c r="K629"/>
      <c r="L629"/>
      <c r="M629" s="2"/>
    </row>
    <row r="630" spans="1:13" ht="16" x14ac:dyDescent="0.2">
      <c r="A630" s="5"/>
      <c r="B630" s="5"/>
      <c r="C630" s="5"/>
      <c r="D630" s="5"/>
      <c r="E630" s="5"/>
      <c r="F630" s="4"/>
      <c r="G630" s="4"/>
      <c r="H630" s="4"/>
      <c r="I630" s="3"/>
      <c r="J630" s="3"/>
      <c r="K630"/>
      <c r="L630"/>
      <c r="M630" s="2"/>
    </row>
    <row r="631" spans="1:13" ht="16" x14ac:dyDescent="0.2">
      <c r="A631" s="5"/>
      <c r="B631" s="5"/>
      <c r="C631" s="5"/>
      <c r="D631" s="5"/>
      <c r="E631" s="5"/>
      <c r="F631" s="4"/>
      <c r="G631" s="4"/>
      <c r="H631" s="4"/>
      <c r="I631" s="3"/>
      <c r="J631" s="3"/>
      <c r="K631"/>
      <c r="L631"/>
      <c r="M631" s="2"/>
    </row>
    <row r="632" spans="1:13" ht="16" x14ac:dyDescent="0.2">
      <c r="A632" s="5"/>
      <c r="B632" s="5"/>
      <c r="C632" s="5"/>
      <c r="D632" s="5"/>
      <c r="E632" s="5"/>
      <c r="F632" s="4"/>
      <c r="G632" s="4"/>
      <c r="H632" s="4"/>
      <c r="I632" s="3"/>
      <c r="J632" s="3"/>
      <c r="K632"/>
      <c r="L632"/>
      <c r="M632" s="2"/>
    </row>
    <row r="633" spans="1:13" ht="16" x14ac:dyDescent="0.2">
      <c r="A633" s="5"/>
      <c r="B633" s="5"/>
      <c r="C633" s="5"/>
      <c r="D633" s="5"/>
      <c r="E633" s="5"/>
      <c r="F633" s="4"/>
      <c r="G633" s="4"/>
      <c r="H633" s="4"/>
      <c r="I633" s="3"/>
      <c r="J633" s="3"/>
      <c r="K633"/>
      <c r="L633"/>
      <c r="M633" s="2"/>
    </row>
    <row r="634" spans="1:13" ht="16" x14ac:dyDescent="0.2">
      <c r="A634" s="5"/>
      <c r="B634" s="5"/>
      <c r="C634" s="5"/>
      <c r="D634" s="5"/>
      <c r="E634" s="5"/>
      <c r="F634" s="4"/>
      <c r="G634" s="4"/>
      <c r="H634" s="4"/>
      <c r="I634" s="3"/>
      <c r="J634" s="3"/>
      <c r="K634"/>
      <c r="L634"/>
      <c r="M634" s="2"/>
    </row>
    <row r="635" spans="1:13" ht="16" x14ac:dyDescent="0.2">
      <c r="A635" s="5"/>
      <c r="B635" s="5"/>
      <c r="C635" s="5"/>
      <c r="D635" s="5"/>
      <c r="E635" s="5"/>
      <c r="F635" s="4"/>
      <c r="G635" s="4"/>
      <c r="H635" s="4"/>
      <c r="I635" s="3"/>
      <c r="J635" s="3"/>
      <c r="K635"/>
      <c r="L635"/>
      <c r="M635" s="2"/>
    </row>
    <row r="636" spans="1:13" ht="16" x14ac:dyDescent="0.2">
      <c r="A636" s="5"/>
      <c r="B636" s="5"/>
      <c r="C636" s="5"/>
      <c r="D636" s="5"/>
      <c r="E636" s="5"/>
      <c r="F636" s="4"/>
      <c r="G636" s="4"/>
      <c r="H636" s="4"/>
      <c r="I636" s="3"/>
      <c r="J636" s="3"/>
      <c r="K636"/>
      <c r="L636"/>
      <c r="M636" s="2"/>
    </row>
    <row r="637" spans="1:13" ht="16" x14ac:dyDescent="0.2">
      <c r="A637" s="5"/>
      <c r="B637" s="5"/>
      <c r="C637" s="5"/>
      <c r="D637" s="5"/>
      <c r="E637" s="5"/>
      <c r="F637" s="4"/>
      <c r="G637" s="4"/>
      <c r="H637" s="4"/>
      <c r="I637" s="3"/>
      <c r="J637" s="3"/>
      <c r="K637"/>
      <c r="L637"/>
      <c r="M637" s="2"/>
    </row>
    <row r="638" spans="1:13" ht="16" x14ac:dyDescent="0.2">
      <c r="A638" s="5"/>
      <c r="B638" s="5"/>
      <c r="C638" s="5"/>
      <c r="D638" s="5"/>
      <c r="E638" s="5"/>
      <c r="F638" s="4"/>
      <c r="G638" s="4"/>
      <c r="H638" s="4"/>
      <c r="I638" s="3"/>
      <c r="J638" s="3"/>
      <c r="K638"/>
      <c r="L638"/>
      <c r="M638" s="2"/>
    </row>
    <row r="639" spans="1:13" ht="16" x14ac:dyDescent="0.2">
      <c r="A639" s="5"/>
      <c r="B639" s="5"/>
      <c r="C639" s="5"/>
      <c r="D639" s="5"/>
      <c r="E639" s="5"/>
      <c r="F639" s="4"/>
      <c r="G639" s="4"/>
      <c r="H639" s="4"/>
      <c r="I639" s="3"/>
      <c r="J639" s="3"/>
      <c r="K639"/>
      <c r="L639"/>
      <c r="M639" s="2"/>
    </row>
    <row r="640" spans="1:13" ht="16" x14ac:dyDescent="0.2">
      <c r="A640" s="5"/>
      <c r="B640" s="5"/>
      <c r="C640" s="5"/>
      <c r="D640" s="5"/>
      <c r="E640" s="5"/>
      <c r="F640" s="4"/>
      <c r="G640" s="4"/>
      <c r="H640" s="4"/>
      <c r="I640" s="3"/>
      <c r="J640" s="3"/>
      <c r="K640"/>
      <c r="L640"/>
      <c r="M640" s="2"/>
    </row>
    <row r="641" spans="1:13" ht="16" x14ac:dyDescent="0.2">
      <c r="A641" s="5"/>
      <c r="B641" s="5"/>
      <c r="C641" s="5"/>
      <c r="D641" s="5"/>
      <c r="E641" s="5"/>
      <c r="F641" s="4"/>
      <c r="G641" s="4"/>
      <c r="H641" s="4"/>
      <c r="I641" s="3"/>
      <c r="J641" s="3"/>
      <c r="K641"/>
      <c r="L641"/>
      <c r="M641" s="2"/>
    </row>
    <row r="642" spans="1:13" ht="16" x14ac:dyDescent="0.2">
      <c r="A642" s="5"/>
      <c r="B642" s="5"/>
      <c r="C642" s="5"/>
      <c r="D642" s="5"/>
      <c r="E642" s="5"/>
      <c r="F642" s="4"/>
      <c r="G642" s="4"/>
      <c r="H642" s="4"/>
      <c r="I642" s="3"/>
      <c r="J642" s="3"/>
      <c r="K642"/>
      <c r="L642"/>
      <c r="M642" s="2"/>
    </row>
    <row r="643" spans="1:13" ht="16" x14ac:dyDescent="0.2">
      <c r="A643" s="5"/>
      <c r="B643" s="5"/>
      <c r="C643" s="5"/>
      <c r="D643" s="5"/>
      <c r="E643" s="5"/>
      <c r="F643" s="4"/>
      <c r="G643" s="4"/>
      <c r="H643" s="4"/>
      <c r="I643" s="3"/>
      <c r="J643" s="3"/>
      <c r="K643"/>
      <c r="L643"/>
      <c r="M643" s="2"/>
    </row>
    <row r="644" spans="1:13" ht="16" x14ac:dyDescent="0.2">
      <c r="A644" s="5"/>
      <c r="B644" s="5"/>
      <c r="C644" s="5"/>
      <c r="D644" s="5"/>
      <c r="E644" s="5"/>
      <c r="F644" s="4"/>
      <c r="G644" s="4"/>
      <c r="H644" s="4"/>
      <c r="I644" s="3"/>
      <c r="J644" s="3"/>
      <c r="K644"/>
      <c r="L644"/>
      <c r="M644" s="2"/>
    </row>
    <row r="645" spans="1:13" ht="16" x14ac:dyDescent="0.2">
      <c r="A645" s="5"/>
      <c r="B645" s="5"/>
      <c r="C645" s="5"/>
      <c r="D645" s="5"/>
      <c r="E645" s="5"/>
      <c r="F645" s="4"/>
      <c r="G645" s="4"/>
      <c r="H645" s="4"/>
      <c r="I645" s="3"/>
      <c r="J645" s="3"/>
      <c r="K645"/>
      <c r="L645"/>
      <c r="M645" s="2"/>
    </row>
    <row r="646" spans="1:13" ht="16" x14ac:dyDescent="0.2">
      <c r="A646" s="5"/>
      <c r="B646" s="5"/>
      <c r="C646" s="5"/>
      <c r="D646" s="5"/>
      <c r="E646" s="5"/>
      <c r="F646" s="4"/>
      <c r="G646" s="4"/>
      <c r="H646" s="4"/>
      <c r="I646" s="3"/>
      <c r="J646" s="3"/>
      <c r="K646"/>
      <c r="L646"/>
      <c r="M646" s="2"/>
    </row>
    <row r="647" spans="1:13" ht="16" x14ac:dyDescent="0.2">
      <c r="A647" s="5"/>
      <c r="B647" s="5"/>
      <c r="C647" s="5"/>
      <c r="D647" s="5"/>
      <c r="E647" s="5"/>
      <c r="F647" s="4"/>
      <c r="G647" s="4"/>
      <c r="H647" s="4"/>
      <c r="I647" s="3"/>
      <c r="J647" s="3"/>
      <c r="K647"/>
      <c r="L647"/>
      <c r="M647" s="2"/>
    </row>
    <row r="648" spans="1:13" ht="16" x14ac:dyDescent="0.2">
      <c r="A648" s="5"/>
      <c r="B648" s="5"/>
      <c r="C648" s="5"/>
      <c r="D648" s="5"/>
      <c r="E648" s="5"/>
      <c r="F648" s="4"/>
      <c r="G648" s="4"/>
      <c r="H648" s="4"/>
      <c r="I648" s="3"/>
      <c r="J648" s="3"/>
      <c r="K648"/>
      <c r="L648"/>
      <c r="M648" s="2"/>
    </row>
    <row r="649" spans="1:13" ht="16" x14ac:dyDescent="0.2">
      <c r="A649" s="5"/>
      <c r="B649" s="5"/>
      <c r="C649" s="5"/>
      <c r="D649" s="5"/>
      <c r="E649" s="5"/>
      <c r="F649" s="4"/>
      <c r="G649" s="4"/>
      <c r="H649" s="4"/>
      <c r="I649" s="3"/>
      <c r="J649" s="3"/>
      <c r="K649"/>
      <c r="L649"/>
      <c r="M649" s="2"/>
    </row>
    <row r="650" spans="1:13" ht="16" x14ac:dyDescent="0.2">
      <c r="A650" s="5"/>
      <c r="B650" s="5"/>
      <c r="C650" s="5"/>
      <c r="D650" s="5"/>
      <c r="E650" s="5"/>
      <c r="F650" s="4"/>
      <c r="G650" s="4"/>
      <c r="H650" s="4"/>
      <c r="I650" s="3"/>
      <c r="J650" s="3"/>
      <c r="K650"/>
      <c r="L650"/>
      <c r="M650" s="2"/>
    </row>
    <row r="651" spans="1:13" ht="16" x14ac:dyDescent="0.2">
      <c r="A651" s="5"/>
      <c r="B651" s="5"/>
      <c r="C651" s="5"/>
      <c r="D651" s="5"/>
      <c r="E651" s="5"/>
      <c r="F651" s="4"/>
      <c r="G651" s="4"/>
      <c r="H651" s="4"/>
      <c r="I651" s="3"/>
      <c r="J651" s="3"/>
      <c r="K651"/>
      <c r="L651"/>
      <c r="M651" s="2"/>
    </row>
    <row r="652" spans="1:13" ht="16" x14ac:dyDescent="0.2">
      <c r="A652" s="5"/>
      <c r="B652" s="5"/>
      <c r="C652" s="5"/>
      <c r="D652" s="5"/>
      <c r="E652" s="5"/>
      <c r="F652" s="4"/>
      <c r="G652" s="4"/>
      <c r="H652" s="4"/>
      <c r="I652" s="3"/>
      <c r="J652" s="3"/>
      <c r="K652"/>
      <c r="L652"/>
      <c r="M652" s="2"/>
    </row>
    <row r="653" spans="1:13" ht="16" x14ac:dyDescent="0.2">
      <c r="A653" s="5"/>
      <c r="B653" s="5"/>
      <c r="C653" s="5"/>
      <c r="D653" s="5"/>
      <c r="E653" s="5"/>
      <c r="F653" s="4"/>
      <c r="G653" s="4"/>
      <c r="H653" s="4"/>
      <c r="I653" s="3"/>
      <c r="J653" s="3"/>
      <c r="K653"/>
      <c r="L653"/>
      <c r="M653" s="2"/>
    </row>
    <row r="654" spans="1:13" ht="16" x14ac:dyDescent="0.2">
      <c r="A654" s="5"/>
      <c r="B654" s="5"/>
      <c r="C654" s="5"/>
      <c r="D654" s="5"/>
      <c r="E654" s="5"/>
      <c r="F654" s="4"/>
      <c r="G654" s="4"/>
      <c r="H654" s="4"/>
      <c r="I654" s="3"/>
      <c r="J654" s="3"/>
      <c r="K654"/>
      <c r="L654"/>
      <c r="M654" s="2"/>
    </row>
    <row r="655" spans="1:13" ht="16" x14ac:dyDescent="0.2">
      <c r="A655" s="5"/>
      <c r="B655" s="5"/>
      <c r="C655" s="5"/>
      <c r="D655" s="5"/>
      <c r="E655" s="5"/>
      <c r="F655" s="4"/>
      <c r="G655" s="4"/>
      <c r="H655" s="4"/>
      <c r="I655" s="3"/>
      <c r="J655" s="3"/>
      <c r="K655"/>
      <c r="L655"/>
      <c r="M655" s="2"/>
    </row>
    <row r="656" spans="1:13" ht="16" x14ac:dyDescent="0.2">
      <c r="A656" s="5"/>
      <c r="B656" s="5"/>
      <c r="C656" s="5"/>
      <c r="D656" s="5"/>
      <c r="E656" s="5"/>
      <c r="F656" s="4"/>
      <c r="G656" s="4"/>
      <c r="H656" s="4"/>
      <c r="I656" s="3"/>
      <c r="J656" s="3"/>
      <c r="K656"/>
      <c r="L656"/>
      <c r="M656" s="2"/>
    </row>
    <row r="657" spans="1:13" ht="16" x14ac:dyDescent="0.2">
      <c r="A657" s="5"/>
      <c r="B657" s="5"/>
      <c r="C657" s="5"/>
      <c r="D657" s="5"/>
      <c r="E657" s="5"/>
      <c r="F657" s="4"/>
      <c r="G657" s="4"/>
      <c r="H657" s="4"/>
      <c r="I657" s="3"/>
      <c r="J657" s="3"/>
      <c r="K657"/>
      <c r="L657"/>
      <c r="M657" s="2"/>
    </row>
    <row r="658" spans="1:13" ht="16" x14ac:dyDescent="0.2">
      <c r="A658" s="5"/>
      <c r="B658" s="5"/>
      <c r="C658" s="5"/>
      <c r="D658" s="5"/>
      <c r="E658" s="5"/>
      <c r="F658" s="4"/>
      <c r="G658" s="4"/>
      <c r="H658" s="4"/>
      <c r="I658" s="3"/>
      <c r="J658" s="3"/>
      <c r="K658"/>
      <c r="L658"/>
      <c r="M658" s="2"/>
    </row>
    <row r="659" spans="1:13" ht="16" x14ac:dyDescent="0.2">
      <c r="A659" s="5"/>
      <c r="B659" s="5"/>
      <c r="C659" s="5"/>
      <c r="D659" s="5"/>
      <c r="E659" s="5"/>
      <c r="F659" s="4"/>
      <c r="G659" s="4"/>
      <c r="H659" s="4"/>
      <c r="I659" s="3"/>
      <c r="J659" s="3"/>
      <c r="K659"/>
      <c r="L659"/>
      <c r="M659" s="2"/>
    </row>
    <row r="660" spans="1:13" ht="16" x14ac:dyDescent="0.2">
      <c r="A660" s="5"/>
      <c r="B660" s="5"/>
      <c r="C660" s="5"/>
      <c r="D660" s="5"/>
      <c r="E660" s="5"/>
      <c r="F660" s="4"/>
      <c r="G660" s="4"/>
      <c r="H660" s="4"/>
      <c r="I660" s="3"/>
      <c r="J660" s="3"/>
      <c r="K660"/>
      <c r="L660"/>
      <c r="M660" s="2"/>
    </row>
    <row r="661" spans="1:13" ht="16" x14ac:dyDescent="0.2">
      <c r="A661" s="5"/>
      <c r="B661" s="5"/>
      <c r="C661" s="5"/>
      <c r="D661" s="5"/>
      <c r="E661" s="5"/>
      <c r="F661" s="4"/>
      <c r="G661" s="4"/>
      <c r="H661" s="4"/>
      <c r="I661" s="3"/>
      <c r="J661" s="3"/>
      <c r="K661"/>
      <c r="L661"/>
      <c r="M661" s="2"/>
    </row>
    <row r="662" spans="1:13" ht="16" x14ac:dyDescent="0.2">
      <c r="A662" s="5"/>
      <c r="B662" s="5"/>
      <c r="C662" s="5"/>
      <c r="D662" s="5"/>
      <c r="E662" s="5"/>
      <c r="F662" s="4"/>
      <c r="G662" s="4"/>
      <c r="H662" s="4"/>
      <c r="I662" s="3"/>
      <c r="J662" s="3"/>
      <c r="K662"/>
      <c r="L662"/>
      <c r="M662" s="2"/>
    </row>
    <row r="663" spans="1:13" ht="16" x14ac:dyDescent="0.2">
      <c r="A663" s="5"/>
      <c r="B663" s="5"/>
      <c r="C663" s="5"/>
      <c r="D663" s="5"/>
      <c r="E663" s="5"/>
      <c r="F663" s="4"/>
      <c r="G663" s="4"/>
      <c r="H663" s="4"/>
      <c r="I663" s="3"/>
      <c r="J663" s="3"/>
      <c r="K663"/>
      <c r="L663"/>
      <c r="M663" s="2"/>
    </row>
    <row r="664" spans="1:13" ht="16" x14ac:dyDescent="0.2">
      <c r="A664" s="5"/>
      <c r="B664" s="5"/>
      <c r="C664" s="5"/>
      <c r="D664" s="5"/>
      <c r="E664" s="5"/>
      <c r="F664" s="4"/>
      <c r="G664" s="4"/>
      <c r="H664" s="4"/>
      <c r="I664" s="3"/>
      <c r="J664" s="3"/>
      <c r="K664"/>
      <c r="L664"/>
      <c r="M664" s="2"/>
    </row>
    <row r="665" spans="1:13" ht="16" x14ac:dyDescent="0.2">
      <c r="A665" s="5"/>
      <c r="B665" s="5"/>
      <c r="C665" s="5"/>
      <c r="D665" s="5"/>
      <c r="E665" s="5"/>
      <c r="F665" s="4"/>
      <c r="G665" s="4"/>
      <c r="H665" s="4"/>
      <c r="I665" s="3"/>
      <c r="J665" s="3"/>
      <c r="K665"/>
      <c r="L665"/>
      <c r="M665" s="2"/>
    </row>
    <row r="666" spans="1:13" ht="16" x14ac:dyDescent="0.2">
      <c r="A666" s="5"/>
      <c r="B666" s="5"/>
      <c r="C666" s="5"/>
      <c r="D666" s="5"/>
      <c r="E666" s="5"/>
      <c r="F666" s="4"/>
      <c r="G666" s="4"/>
      <c r="H666" s="4"/>
      <c r="I666" s="3"/>
      <c r="J666" s="3"/>
      <c r="K666"/>
      <c r="L666"/>
      <c r="M666" s="2"/>
    </row>
    <row r="667" spans="1:13" ht="16" x14ac:dyDescent="0.2">
      <c r="A667" s="5"/>
      <c r="B667" s="5"/>
      <c r="C667" s="5"/>
      <c r="D667" s="5"/>
      <c r="E667" s="5"/>
      <c r="F667" s="4"/>
      <c r="G667" s="4"/>
      <c r="H667" s="4"/>
      <c r="I667" s="3"/>
      <c r="J667" s="3"/>
      <c r="K667"/>
      <c r="L667"/>
      <c r="M667" s="2"/>
    </row>
    <row r="668" spans="1:13" ht="16" x14ac:dyDescent="0.2">
      <c r="A668" s="5"/>
      <c r="B668" s="5"/>
      <c r="C668" s="5"/>
      <c r="D668" s="5"/>
      <c r="E668" s="5"/>
      <c r="F668" s="4"/>
      <c r="G668" s="4"/>
      <c r="H668" s="4"/>
      <c r="I668" s="3"/>
      <c r="J668" s="3"/>
      <c r="K668"/>
      <c r="L668"/>
      <c r="M668" s="2"/>
    </row>
    <row r="669" spans="1:13" ht="16" x14ac:dyDescent="0.2">
      <c r="A669" s="5"/>
      <c r="B669" s="5"/>
      <c r="C669" s="5"/>
      <c r="D669" s="5"/>
      <c r="E669" s="5"/>
      <c r="F669" s="4"/>
      <c r="G669" s="4"/>
      <c r="H669" s="4"/>
      <c r="I669" s="3"/>
      <c r="J669" s="3"/>
      <c r="K669"/>
      <c r="L669"/>
      <c r="M669" s="2"/>
    </row>
    <row r="670" spans="1:13" ht="16" x14ac:dyDescent="0.2">
      <c r="A670" s="5"/>
      <c r="B670" s="5"/>
      <c r="C670" s="5"/>
      <c r="D670" s="5"/>
      <c r="E670" s="5"/>
      <c r="F670" s="4"/>
      <c r="G670" s="4"/>
      <c r="H670" s="4"/>
      <c r="I670" s="3"/>
      <c r="J670" s="3"/>
      <c r="K670"/>
      <c r="L670"/>
      <c r="M670" s="2"/>
    </row>
    <row r="671" spans="1:13" ht="16" x14ac:dyDescent="0.2">
      <c r="A671" s="5"/>
      <c r="B671" s="5"/>
      <c r="C671" s="5"/>
      <c r="D671" s="5"/>
      <c r="E671" s="5"/>
      <c r="F671" s="4"/>
      <c r="G671" s="4"/>
      <c r="H671" s="4"/>
      <c r="I671" s="3"/>
      <c r="J671" s="3"/>
      <c r="K671"/>
      <c r="L671"/>
      <c r="M671" s="2"/>
    </row>
    <row r="672" spans="1:13" ht="16" x14ac:dyDescent="0.2">
      <c r="A672" s="5"/>
      <c r="B672" s="5"/>
      <c r="C672" s="5"/>
      <c r="D672" s="5"/>
      <c r="E672" s="5"/>
      <c r="F672" s="4"/>
      <c r="G672" s="4"/>
      <c r="H672" s="4"/>
      <c r="I672" s="3"/>
      <c r="J672" s="3"/>
      <c r="K672"/>
      <c r="L672"/>
      <c r="M672" s="2"/>
    </row>
    <row r="673" spans="1:13" ht="16" x14ac:dyDescent="0.2">
      <c r="A673" s="5"/>
      <c r="B673" s="5"/>
      <c r="C673" s="5"/>
      <c r="D673" s="5"/>
      <c r="E673" s="5"/>
      <c r="F673" s="4"/>
      <c r="G673" s="4"/>
      <c r="H673" s="4"/>
      <c r="I673" s="3"/>
      <c r="J673" s="3"/>
      <c r="K673"/>
      <c r="L673"/>
      <c r="M673" s="2"/>
    </row>
    <row r="674" spans="1:13" ht="16" x14ac:dyDescent="0.2">
      <c r="A674" s="5"/>
      <c r="B674" s="5"/>
      <c r="C674" s="5"/>
      <c r="D674" s="5"/>
      <c r="E674" s="5"/>
      <c r="F674" s="4"/>
      <c r="G674" s="4"/>
      <c r="H674" s="4"/>
      <c r="I674" s="3"/>
      <c r="J674" s="3"/>
      <c r="K674"/>
      <c r="L674"/>
      <c r="M674" s="2"/>
    </row>
    <row r="675" spans="1:13" ht="16" x14ac:dyDescent="0.2">
      <c r="A675" s="5"/>
      <c r="B675" s="5"/>
      <c r="C675" s="5"/>
      <c r="D675" s="5"/>
      <c r="E675" s="5"/>
      <c r="F675" s="4"/>
      <c r="G675" s="4"/>
      <c r="H675" s="4"/>
      <c r="I675" s="3"/>
      <c r="J675" s="3"/>
      <c r="K675"/>
      <c r="L675"/>
      <c r="M675" s="2"/>
    </row>
    <row r="676" spans="1:13" ht="16" x14ac:dyDescent="0.2">
      <c r="A676" s="5"/>
      <c r="B676" s="5"/>
      <c r="C676" s="5"/>
      <c r="D676" s="5"/>
      <c r="E676" s="5"/>
      <c r="F676" s="4"/>
      <c r="G676" s="4"/>
      <c r="H676" s="4"/>
      <c r="I676" s="3"/>
      <c r="J676" s="3"/>
      <c r="K676"/>
      <c r="L676"/>
      <c r="M676" s="2"/>
    </row>
    <row r="677" spans="1:13" ht="16" x14ac:dyDescent="0.2">
      <c r="A677" s="5"/>
      <c r="B677" s="5"/>
      <c r="C677" s="5"/>
      <c r="D677" s="5"/>
      <c r="E677" s="5"/>
      <c r="F677" s="4"/>
      <c r="G677" s="4"/>
      <c r="H677" s="4"/>
      <c r="I677" s="3"/>
      <c r="J677" s="3"/>
      <c r="K677"/>
      <c r="L677"/>
      <c r="M677" s="2"/>
    </row>
    <row r="678" spans="1:13" ht="16" x14ac:dyDescent="0.2">
      <c r="A678" s="5"/>
      <c r="B678" s="5"/>
      <c r="C678" s="5"/>
      <c r="D678" s="5"/>
      <c r="E678" s="5"/>
      <c r="F678" s="4"/>
      <c r="G678" s="4"/>
      <c r="H678" s="4"/>
      <c r="I678" s="3"/>
      <c r="J678" s="3"/>
      <c r="K678"/>
      <c r="L678"/>
      <c r="M678" s="2"/>
    </row>
    <row r="679" spans="1:13" ht="16" x14ac:dyDescent="0.2">
      <c r="A679" s="5"/>
      <c r="B679" s="5"/>
      <c r="C679" s="5"/>
      <c r="D679" s="5"/>
      <c r="E679" s="5"/>
      <c r="F679" s="4"/>
      <c r="G679" s="4"/>
      <c r="H679" s="4"/>
      <c r="I679" s="3"/>
      <c r="J679" s="3"/>
      <c r="K679"/>
      <c r="L679"/>
      <c r="M679" s="2"/>
    </row>
    <row r="680" spans="1:13" ht="16" x14ac:dyDescent="0.2">
      <c r="A680" s="5"/>
      <c r="B680" s="5"/>
      <c r="C680" s="5"/>
      <c r="D680" s="5"/>
      <c r="E680" s="5"/>
      <c r="F680" s="4"/>
      <c r="G680" s="4"/>
      <c r="H680" s="4"/>
      <c r="I680" s="3"/>
      <c r="J680" s="3"/>
      <c r="K680"/>
      <c r="L680"/>
      <c r="M680" s="2"/>
    </row>
    <row r="681" spans="1:13" ht="16" x14ac:dyDescent="0.2">
      <c r="A681" s="5"/>
      <c r="B681" s="5"/>
      <c r="C681" s="5"/>
      <c r="D681" s="5"/>
      <c r="E681" s="5"/>
      <c r="F681" s="4"/>
      <c r="G681" s="4"/>
      <c r="H681" s="4"/>
      <c r="I681" s="3"/>
      <c r="J681" s="3"/>
      <c r="K681"/>
      <c r="L681"/>
      <c r="M681" s="2"/>
    </row>
    <row r="682" spans="1:13" ht="16" x14ac:dyDescent="0.2">
      <c r="A682" s="5"/>
      <c r="B682" s="5"/>
      <c r="C682" s="5"/>
      <c r="D682" s="5"/>
      <c r="E682" s="5"/>
      <c r="F682" s="4"/>
      <c r="G682" s="4"/>
      <c r="H682" s="4"/>
      <c r="I682" s="3"/>
      <c r="J682" s="3"/>
      <c r="K682"/>
      <c r="L682"/>
      <c r="M682" s="2"/>
    </row>
    <row r="683" spans="1:13" ht="16" x14ac:dyDescent="0.2">
      <c r="A683" s="5"/>
      <c r="B683" s="5"/>
      <c r="C683" s="5"/>
      <c r="D683" s="5"/>
      <c r="E683" s="5"/>
      <c r="F683" s="4"/>
      <c r="G683" s="4"/>
      <c r="H683" s="4"/>
      <c r="I683" s="3"/>
      <c r="J683" s="3"/>
      <c r="K683"/>
      <c r="L683"/>
      <c r="M683" s="2"/>
    </row>
    <row r="684" spans="1:13" ht="16" x14ac:dyDescent="0.2">
      <c r="A684" s="5"/>
      <c r="B684" s="5"/>
      <c r="C684" s="5"/>
      <c r="D684" s="5"/>
      <c r="E684" s="5"/>
      <c r="F684" s="4"/>
      <c r="G684" s="4"/>
      <c r="H684" s="4"/>
      <c r="I684" s="3"/>
      <c r="J684" s="3"/>
      <c r="K684"/>
      <c r="L684"/>
      <c r="M684" s="2"/>
    </row>
    <row r="685" spans="1:13" ht="16" x14ac:dyDescent="0.2">
      <c r="A685" s="5"/>
      <c r="B685" s="5"/>
      <c r="C685" s="5"/>
      <c r="D685" s="5"/>
      <c r="E685" s="5"/>
      <c r="F685" s="4"/>
      <c r="G685" s="4"/>
      <c r="H685" s="4"/>
      <c r="I685" s="3"/>
      <c r="J685" s="3"/>
      <c r="K685"/>
      <c r="L685"/>
      <c r="M685" s="2"/>
    </row>
    <row r="686" spans="1:13" ht="16" x14ac:dyDescent="0.2">
      <c r="A686" s="5"/>
      <c r="B686" s="5"/>
      <c r="C686" s="5"/>
      <c r="D686" s="5"/>
      <c r="E686" s="5"/>
      <c r="F686" s="4"/>
      <c r="G686" s="4"/>
      <c r="H686" s="4"/>
      <c r="I686" s="3"/>
      <c r="J686" s="3"/>
      <c r="K686"/>
      <c r="L686"/>
      <c r="M686" s="2"/>
    </row>
    <row r="687" spans="1:13" ht="16" x14ac:dyDescent="0.2">
      <c r="A687" s="5"/>
      <c r="B687" s="5"/>
      <c r="C687" s="5"/>
      <c r="D687" s="5"/>
      <c r="E687" s="5"/>
      <c r="F687" s="4"/>
      <c r="G687" s="4"/>
      <c r="H687" s="4"/>
      <c r="I687" s="3"/>
      <c r="J687" s="3"/>
      <c r="K687"/>
      <c r="L687"/>
      <c r="M687" s="2"/>
    </row>
    <row r="688" spans="1:13" ht="16" x14ac:dyDescent="0.2">
      <c r="A688" s="5"/>
      <c r="B688" s="5"/>
      <c r="C688" s="5"/>
      <c r="D688" s="5"/>
      <c r="E688" s="5"/>
      <c r="F688" s="4"/>
      <c r="G688" s="4"/>
      <c r="H688" s="4"/>
      <c r="I688" s="3"/>
      <c r="J688" s="3"/>
      <c r="K688"/>
      <c r="L688"/>
      <c r="M688" s="2"/>
    </row>
    <row r="689" spans="1:13" ht="16" x14ac:dyDescent="0.2">
      <c r="A689" s="5"/>
      <c r="B689" s="5"/>
      <c r="C689" s="5"/>
      <c r="D689" s="5"/>
      <c r="E689" s="5"/>
      <c r="F689" s="4"/>
      <c r="G689" s="4"/>
      <c r="H689" s="4"/>
      <c r="I689" s="3"/>
      <c r="J689" s="3"/>
      <c r="K689"/>
      <c r="L689"/>
      <c r="M689" s="2"/>
    </row>
    <row r="690" spans="1:13" ht="16" x14ac:dyDescent="0.2">
      <c r="A690" s="5"/>
      <c r="B690" s="5"/>
      <c r="C690" s="5"/>
      <c r="D690" s="5"/>
      <c r="E690" s="5"/>
      <c r="F690" s="4"/>
      <c r="G690" s="4"/>
      <c r="H690" s="4"/>
      <c r="I690" s="3"/>
      <c r="J690" s="3"/>
      <c r="K690"/>
      <c r="L690"/>
      <c r="M690" s="2"/>
    </row>
    <row r="691" spans="1:13" ht="16" x14ac:dyDescent="0.2">
      <c r="A691" s="5"/>
      <c r="B691" s="5"/>
      <c r="C691" s="5"/>
      <c r="D691" s="5"/>
      <c r="E691" s="5"/>
      <c r="F691" s="4"/>
      <c r="G691" s="4"/>
      <c r="H691" s="4"/>
      <c r="I691" s="3"/>
      <c r="J691" s="3"/>
      <c r="K691"/>
      <c r="L691"/>
      <c r="M691" s="2"/>
    </row>
    <row r="692" spans="1:13" ht="16" x14ac:dyDescent="0.2">
      <c r="A692" s="5"/>
      <c r="B692" s="5"/>
      <c r="C692" s="5"/>
      <c r="D692" s="5"/>
      <c r="E692" s="5"/>
      <c r="F692" s="4"/>
      <c r="G692" s="4"/>
      <c r="H692" s="4"/>
      <c r="I692" s="3"/>
      <c r="J692" s="3"/>
      <c r="K692"/>
      <c r="L692"/>
      <c r="M692" s="2"/>
    </row>
    <row r="693" spans="1:13" ht="16" x14ac:dyDescent="0.2">
      <c r="A693" s="5"/>
      <c r="B693" s="5"/>
      <c r="C693" s="5"/>
      <c r="D693" s="5"/>
      <c r="E693" s="5"/>
      <c r="F693" s="4"/>
      <c r="G693" s="4"/>
      <c r="H693" s="4"/>
      <c r="I693" s="3"/>
      <c r="J693" s="3"/>
      <c r="K693"/>
      <c r="L693"/>
      <c r="M693" s="2"/>
    </row>
    <row r="694" spans="1:13" ht="16" x14ac:dyDescent="0.2">
      <c r="A694" s="5"/>
      <c r="B694" s="5"/>
      <c r="C694" s="5"/>
      <c r="D694" s="5"/>
      <c r="E694" s="5"/>
      <c r="F694" s="4"/>
      <c r="G694" s="4"/>
      <c r="H694" s="4"/>
      <c r="I694" s="3"/>
      <c r="J694" s="3"/>
      <c r="K694"/>
      <c r="L694"/>
      <c r="M694" s="2"/>
    </row>
    <row r="695" spans="1:13" ht="16" x14ac:dyDescent="0.2">
      <c r="A695" s="5"/>
      <c r="B695" s="5"/>
      <c r="C695" s="5"/>
      <c r="D695" s="5"/>
      <c r="E695" s="5"/>
      <c r="F695" s="4"/>
      <c r="G695" s="4"/>
      <c r="H695" s="4"/>
      <c r="I695" s="3"/>
      <c r="J695" s="3"/>
      <c r="K695"/>
      <c r="L695"/>
      <c r="M695" s="2"/>
    </row>
    <row r="696" spans="1:13" ht="16" x14ac:dyDescent="0.2">
      <c r="A696" s="5"/>
      <c r="B696" s="5"/>
      <c r="C696" s="5"/>
      <c r="D696" s="5"/>
      <c r="E696" s="5"/>
      <c r="F696" s="4"/>
      <c r="G696" s="4"/>
      <c r="H696" s="4"/>
      <c r="I696" s="3"/>
      <c r="J696" s="3"/>
      <c r="K696"/>
      <c r="L696"/>
      <c r="M696" s="2"/>
    </row>
    <row r="697" spans="1:13" ht="16" x14ac:dyDescent="0.2">
      <c r="A697" s="5"/>
      <c r="B697" s="5"/>
      <c r="C697" s="5"/>
      <c r="D697" s="5"/>
      <c r="E697" s="5"/>
      <c r="F697" s="4"/>
      <c r="G697" s="4"/>
      <c r="H697" s="4"/>
      <c r="I697" s="3"/>
      <c r="J697" s="3"/>
      <c r="K697"/>
      <c r="L697"/>
      <c r="M697" s="2"/>
    </row>
    <row r="698" spans="1:13" ht="16" x14ac:dyDescent="0.2">
      <c r="A698" s="5"/>
      <c r="B698" s="5"/>
      <c r="C698" s="5"/>
      <c r="D698" s="5"/>
      <c r="E698" s="5"/>
      <c r="F698" s="4"/>
      <c r="G698" s="4"/>
      <c r="H698" s="4"/>
      <c r="I698" s="3"/>
      <c r="J698" s="3"/>
      <c r="K698"/>
      <c r="L698"/>
      <c r="M698" s="2"/>
    </row>
    <row r="699" spans="1:13" ht="16" x14ac:dyDescent="0.2">
      <c r="A699" s="5"/>
      <c r="B699" s="5"/>
      <c r="C699" s="5"/>
      <c r="D699" s="5"/>
      <c r="E699" s="5"/>
      <c r="F699" s="4"/>
      <c r="G699" s="4"/>
      <c r="H699" s="4"/>
      <c r="I699" s="3"/>
      <c r="J699" s="3"/>
      <c r="K699"/>
      <c r="L699"/>
      <c r="M699" s="2"/>
    </row>
    <row r="700" spans="1:13" ht="16" x14ac:dyDescent="0.2">
      <c r="A700" s="5"/>
      <c r="B700" s="5"/>
      <c r="C700" s="5"/>
      <c r="D700" s="5"/>
      <c r="E700" s="5"/>
      <c r="F700" s="4"/>
      <c r="G700" s="4"/>
      <c r="H700" s="4"/>
      <c r="I700" s="3"/>
      <c r="J700" s="3"/>
      <c r="K700"/>
      <c r="L700"/>
      <c r="M700" s="2"/>
    </row>
    <row r="701" spans="1:13" ht="16" x14ac:dyDescent="0.2">
      <c r="A701" s="5"/>
      <c r="B701" s="5"/>
      <c r="C701" s="5"/>
      <c r="D701" s="5"/>
      <c r="E701" s="5"/>
      <c r="F701" s="4"/>
      <c r="G701" s="4"/>
      <c r="H701" s="4"/>
      <c r="I701" s="3"/>
      <c r="J701" s="3"/>
      <c r="K701"/>
      <c r="L701"/>
      <c r="M701" s="2"/>
    </row>
    <row r="702" spans="1:13" ht="16" x14ac:dyDescent="0.2">
      <c r="A702" s="5"/>
      <c r="B702" s="5"/>
      <c r="C702" s="5"/>
      <c r="D702" s="5"/>
      <c r="E702" s="5"/>
      <c r="F702" s="4"/>
      <c r="G702" s="4"/>
      <c r="H702" s="4"/>
      <c r="I702" s="3"/>
      <c r="J702" s="3"/>
      <c r="K702"/>
      <c r="L702"/>
      <c r="M702" s="2"/>
    </row>
    <row r="703" spans="1:13" ht="16" x14ac:dyDescent="0.2">
      <c r="A703" s="5"/>
      <c r="B703" s="5"/>
      <c r="C703" s="5"/>
      <c r="D703" s="5"/>
      <c r="E703" s="5"/>
      <c r="F703" s="4"/>
      <c r="G703" s="4"/>
      <c r="H703" s="4"/>
      <c r="I703" s="3"/>
      <c r="J703" s="3"/>
      <c r="K703"/>
      <c r="L703"/>
      <c r="M703" s="2"/>
    </row>
    <row r="704" spans="1:13" ht="16" x14ac:dyDescent="0.2">
      <c r="A704" s="5"/>
      <c r="B704" s="5"/>
      <c r="C704" s="5"/>
      <c r="D704" s="5"/>
      <c r="E704" s="5"/>
      <c r="F704" s="4"/>
      <c r="G704" s="4"/>
      <c r="H704" s="4"/>
      <c r="I704" s="3"/>
      <c r="J704" s="3"/>
      <c r="K704"/>
      <c r="L704"/>
      <c r="M704" s="2"/>
    </row>
    <row r="705" spans="1:13" ht="16" x14ac:dyDescent="0.2">
      <c r="A705" s="5"/>
      <c r="B705" s="5"/>
      <c r="C705" s="5"/>
      <c r="D705" s="5"/>
      <c r="E705" s="5"/>
      <c r="F705" s="4"/>
      <c r="G705" s="4"/>
      <c r="H705" s="4"/>
      <c r="I705" s="3"/>
      <c r="J705" s="3"/>
      <c r="K705"/>
      <c r="L705"/>
      <c r="M705" s="2"/>
    </row>
    <row r="706" spans="1:13" ht="16" x14ac:dyDescent="0.2">
      <c r="A706" s="5"/>
      <c r="B706" s="5"/>
      <c r="C706" s="5"/>
      <c r="D706" s="5"/>
      <c r="E706" s="5"/>
      <c r="F706" s="4"/>
      <c r="G706" s="4"/>
      <c r="H706" s="4"/>
      <c r="I706" s="3"/>
      <c r="J706" s="3"/>
      <c r="K706"/>
      <c r="L706"/>
      <c r="M706" s="2"/>
    </row>
    <row r="707" spans="1:13" ht="16" x14ac:dyDescent="0.2">
      <c r="A707" s="5"/>
      <c r="B707" s="5"/>
      <c r="C707" s="5"/>
      <c r="D707" s="5"/>
      <c r="E707" s="5"/>
      <c r="F707" s="4"/>
      <c r="G707" s="4"/>
      <c r="H707" s="4"/>
      <c r="I707" s="3"/>
      <c r="J707" s="3"/>
      <c r="K707"/>
      <c r="L707"/>
      <c r="M707" s="2"/>
    </row>
    <row r="708" spans="1:13" ht="16" x14ac:dyDescent="0.2">
      <c r="A708" s="5"/>
      <c r="B708" s="5"/>
      <c r="C708" s="5"/>
      <c r="D708" s="5"/>
      <c r="E708" s="5"/>
      <c r="F708" s="4"/>
      <c r="G708" s="4"/>
      <c r="H708" s="4"/>
      <c r="I708" s="3"/>
      <c r="J708" s="3"/>
      <c r="K708"/>
      <c r="L708"/>
      <c r="M708" s="2"/>
    </row>
    <row r="709" spans="1:13" ht="16" x14ac:dyDescent="0.2">
      <c r="A709" s="5"/>
      <c r="B709" s="5"/>
      <c r="C709" s="5"/>
      <c r="D709" s="5"/>
      <c r="E709" s="5"/>
      <c r="F709" s="4"/>
      <c r="G709" s="4"/>
      <c r="H709" s="4"/>
      <c r="I709" s="3"/>
      <c r="J709" s="3"/>
      <c r="K709"/>
      <c r="L709"/>
      <c r="M709" s="2"/>
    </row>
    <row r="710" spans="1:13" ht="16" x14ac:dyDescent="0.2">
      <c r="A710" s="5"/>
      <c r="B710" s="5"/>
      <c r="C710" s="5"/>
      <c r="D710" s="5"/>
      <c r="E710" s="5"/>
      <c r="F710" s="4"/>
      <c r="G710" s="4"/>
      <c r="H710" s="4"/>
      <c r="I710" s="3"/>
      <c r="J710" s="3"/>
      <c r="K710"/>
      <c r="L710"/>
      <c r="M710" s="2"/>
    </row>
    <row r="711" spans="1:13" ht="16" x14ac:dyDescent="0.2">
      <c r="A711" s="5"/>
      <c r="B711" s="5"/>
      <c r="C711" s="5"/>
      <c r="D711" s="5"/>
      <c r="E711" s="5"/>
      <c r="F711" s="4"/>
      <c r="G711" s="4"/>
      <c r="H711" s="4"/>
      <c r="I711" s="3"/>
      <c r="J711" s="3"/>
      <c r="K711"/>
      <c r="L711"/>
      <c r="M711" s="2"/>
    </row>
    <row r="712" spans="1:13" ht="16" x14ac:dyDescent="0.2">
      <c r="A712" s="5"/>
      <c r="B712" s="5"/>
      <c r="C712" s="5"/>
      <c r="D712" s="5"/>
      <c r="E712" s="5"/>
      <c r="F712" s="4"/>
      <c r="G712" s="4"/>
      <c r="H712" s="4"/>
      <c r="I712" s="3"/>
      <c r="J712" s="3"/>
      <c r="K712"/>
      <c r="L712"/>
      <c r="M712" s="2"/>
    </row>
    <row r="713" spans="1:13" ht="16" x14ac:dyDescent="0.2">
      <c r="A713" s="5"/>
      <c r="B713" s="5"/>
      <c r="C713" s="5"/>
      <c r="D713" s="5"/>
      <c r="E713" s="5"/>
      <c r="F713" s="4"/>
      <c r="G713" s="4"/>
      <c r="H713" s="4"/>
      <c r="I713" s="3"/>
      <c r="J713" s="3"/>
      <c r="K713"/>
      <c r="L713"/>
      <c r="M713" s="2"/>
    </row>
    <row r="714" spans="1:13" ht="16" x14ac:dyDescent="0.2">
      <c r="A714" s="5"/>
      <c r="B714" s="5"/>
      <c r="C714" s="5"/>
      <c r="D714" s="5"/>
      <c r="E714" s="5"/>
      <c r="F714" s="4"/>
      <c r="G714" s="4"/>
      <c r="H714" s="4"/>
      <c r="I714" s="3"/>
      <c r="J714" s="3"/>
      <c r="K714"/>
      <c r="L714"/>
      <c r="M714" s="2"/>
    </row>
    <row r="715" spans="1:13" ht="16" x14ac:dyDescent="0.2">
      <c r="A715" s="5"/>
      <c r="B715" s="5"/>
      <c r="C715" s="5"/>
      <c r="D715" s="5"/>
      <c r="E715" s="5"/>
      <c r="F715" s="4"/>
      <c r="G715" s="4"/>
      <c r="H715" s="4"/>
      <c r="I715" s="3"/>
      <c r="J715" s="3"/>
      <c r="K715"/>
      <c r="L715"/>
      <c r="M715" s="2"/>
    </row>
    <row r="716" spans="1:13" ht="16" x14ac:dyDescent="0.2">
      <c r="A716" s="5"/>
      <c r="B716" s="5"/>
      <c r="C716" s="5"/>
      <c r="D716" s="5"/>
      <c r="E716" s="5"/>
      <c r="F716" s="4"/>
      <c r="G716" s="4"/>
      <c r="H716" s="4"/>
      <c r="I716" s="3"/>
      <c r="J716" s="3"/>
      <c r="K716"/>
      <c r="L716"/>
      <c r="M716" s="2"/>
    </row>
    <row r="717" spans="1:13" ht="16" x14ac:dyDescent="0.2">
      <c r="A717" s="5"/>
      <c r="B717" s="5"/>
      <c r="C717" s="5"/>
      <c r="D717" s="5"/>
      <c r="E717" s="5"/>
      <c r="F717" s="4"/>
      <c r="G717" s="4"/>
      <c r="H717" s="4"/>
      <c r="I717" s="3"/>
      <c r="J717" s="3"/>
      <c r="K717"/>
      <c r="L717"/>
      <c r="M717" s="2"/>
    </row>
    <row r="718" spans="1:13" ht="16" x14ac:dyDescent="0.2">
      <c r="A718" s="5"/>
      <c r="B718" s="5"/>
      <c r="C718" s="5"/>
      <c r="D718" s="5"/>
      <c r="E718" s="5"/>
      <c r="F718" s="4"/>
      <c r="G718" s="4"/>
      <c r="H718" s="4"/>
      <c r="I718" s="3"/>
      <c r="J718" s="3"/>
      <c r="K718"/>
      <c r="L718"/>
      <c r="M718" s="2"/>
    </row>
    <row r="719" spans="1:13" ht="16" x14ac:dyDescent="0.2">
      <c r="A719" s="5"/>
      <c r="B719" s="5"/>
      <c r="C719" s="5"/>
      <c r="D719" s="5"/>
      <c r="E719" s="5"/>
      <c r="F719" s="4"/>
      <c r="G719" s="4"/>
      <c r="H719" s="4"/>
      <c r="I719" s="3"/>
      <c r="J719" s="3"/>
      <c r="K719"/>
      <c r="L719"/>
      <c r="M719" s="2"/>
    </row>
    <row r="720" spans="1:13" ht="16" x14ac:dyDescent="0.2">
      <c r="A720" s="5"/>
      <c r="B720" s="5"/>
      <c r="C720" s="5"/>
      <c r="D720" s="5"/>
      <c r="E720" s="5"/>
      <c r="F720" s="4"/>
      <c r="G720" s="4"/>
      <c r="H720" s="4"/>
      <c r="I720" s="3"/>
      <c r="J720" s="3"/>
      <c r="K720"/>
      <c r="L720"/>
      <c r="M720" s="2"/>
    </row>
    <row r="721" spans="1:13" ht="16" x14ac:dyDescent="0.2">
      <c r="A721" s="5"/>
      <c r="B721" s="5"/>
      <c r="C721" s="5"/>
      <c r="D721" s="5"/>
      <c r="E721" s="5"/>
      <c r="F721" s="4"/>
      <c r="G721" s="4"/>
      <c r="H721" s="4"/>
      <c r="I721" s="3"/>
      <c r="J721" s="3"/>
      <c r="K721"/>
      <c r="L721"/>
      <c r="M721" s="2"/>
    </row>
    <row r="722" spans="1:13" ht="16" x14ac:dyDescent="0.2">
      <c r="A722" s="5"/>
      <c r="B722" s="5"/>
      <c r="C722" s="5"/>
      <c r="D722" s="5"/>
      <c r="E722" s="5"/>
      <c r="F722" s="4"/>
      <c r="G722" s="4"/>
      <c r="H722" s="4"/>
      <c r="I722" s="3"/>
      <c r="J722" s="3"/>
      <c r="K722"/>
      <c r="L722"/>
      <c r="M722" s="2"/>
    </row>
    <row r="723" spans="1:13" ht="16" x14ac:dyDescent="0.2">
      <c r="A723" s="5"/>
      <c r="B723" s="5"/>
      <c r="C723" s="5"/>
      <c r="D723" s="5"/>
      <c r="E723" s="5"/>
      <c r="F723" s="4"/>
      <c r="G723" s="4"/>
      <c r="H723" s="4"/>
      <c r="I723" s="3"/>
      <c r="J723" s="3"/>
      <c r="K723"/>
      <c r="L723"/>
      <c r="M723" s="2"/>
    </row>
    <row r="724" spans="1:13" ht="16" x14ac:dyDescent="0.2">
      <c r="A724" s="5"/>
      <c r="B724" s="5"/>
      <c r="C724" s="5"/>
      <c r="D724" s="5"/>
      <c r="E724" s="5"/>
      <c r="F724" s="4"/>
      <c r="G724" s="4"/>
      <c r="H724" s="4"/>
      <c r="I724" s="3"/>
      <c r="J724" s="3"/>
      <c r="K724"/>
      <c r="L724"/>
      <c r="M724" s="2"/>
    </row>
    <row r="725" spans="1:13" ht="16" x14ac:dyDescent="0.2">
      <c r="A725" s="5"/>
      <c r="B725" s="5"/>
      <c r="C725" s="5"/>
      <c r="D725" s="5"/>
      <c r="E725" s="5"/>
      <c r="F725" s="4"/>
      <c r="G725" s="4"/>
      <c r="H725" s="4"/>
      <c r="I725" s="3"/>
      <c r="J725" s="3"/>
      <c r="K725"/>
      <c r="L725"/>
      <c r="M725" s="2"/>
    </row>
    <row r="726" spans="1:13" ht="16" x14ac:dyDescent="0.2">
      <c r="A726" s="5"/>
      <c r="B726" s="5"/>
      <c r="C726" s="5"/>
      <c r="D726" s="5"/>
      <c r="E726" s="5"/>
      <c r="F726" s="4"/>
      <c r="G726" s="4"/>
      <c r="H726" s="4"/>
      <c r="I726" s="3"/>
      <c r="J726" s="3"/>
      <c r="K726"/>
      <c r="L726"/>
      <c r="M726" s="2"/>
    </row>
    <row r="727" spans="1:13" ht="16" x14ac:dyDescent="0.2">
      <c r="A727" s="5"/>
      <c r="B727" s="5"/>
      <c r="C727" s="5"/>
      <c r="D727" s="5"/>
      <c r="E727" s="5"/>
      <c r="F727" s="4"/>
      <c r="G727" s="4"/>
      <c r="H727" s="4"/>
      <c r="I727" s="3"/>
      <c r="J727" s="3"/>
      <c r="K727"/>
      <c r="L727"/>
      <c r="M727" s="2"/>
    </row>
    <row r="728" spans="1:13" ht="16" x14ac:dyDescent="0.2">
      <c r="A728" s="5"/>
      <c r="B728" s="5"/>
      <c r="C728" s="5"/>
      <c r="D728" s="5"/>
      <c r="E728" s="5"/>
      <c r="F728" s="4"/>
      <c r="G728" s="4"/>
      <c r="H728" s="4"/>
      <c r="I728" s="3"/>
      <c r="J728" s="3"/>
      <c r="K728"/>
      <c r="L728"/>
      <c r="M728" s="2"/>
    </row>
    <row r="729" spans="1:13" ht="16" x14ac:dyDescent="0.2">
      <c r="A729" s="5"/>
      <c r="B729" s="5"/>
      <c r="C729" s="5"/>
      <c r="D729" s="5"/>
      <c r="E729" s="5"/>
      <c r="F729" s="4"/>
      <c r="G729" s="4"/>
      <c r="H729" s="4"/>
      <c r="I729" s="3"/>
      <c r="J729" s="3"/>
      <c r="K729"/>
      <c r="L729"/>
      <c r="M729" s="2"/>
    </row>
    <row r="730" spans="1:13" ht="16" x14ac:dyDescent="0.2">
      <c r="A730" s="5"/>
      <c r="B730" s="5"/>
      <c r="C730" s="5"/>
      <c r="D730" s="5"/>
      <c r="E730" s="5"/>
      <c r="F730" s="4"/>
      <c r="G730" s="4"/>
      <c r="H730" s="4"/>
      <c r="I730" s="3"/>
      <c r="J730" s="3"/>
      <c r="K730"/>
      <c r="L730"/>
      <c r="M730" s="2"/>
    </row>
    <row r="731" spans="1:13" ht="16" x14ac:dyDescent="0.2">
      <c r="A731" s="5"/>
      <c r="B731" s="5"/>
      <c r="C731" s="5"/>
      <c r="D731" s="5"/>
      <c r="E731" s="5"/>
      <c r="F731" s="4"/>
      <c r="G731" s="4"/>
      <c r="H731" s="4"/>
      <c r="I731" s="3"/>
      <c r="J731" s="3"/>
      <c r="K731"/>
      <c r="L731"/>
      <c r="M731" s="2"/>
    </row>
    <row r="732" spans="1:13" ht="16" x14ac:dyDescent="0.2">
      <c r="A732" s="5"/>
      <c r="B732" s="5"/>
      <c r="C732" s="5"/>
      <c r="D732" s="5"/>
      <c r="E732" s="5"/>
      <c r="F732" s="4"/>
      <c r="G732" s="4"/>
      <c r="H732" s="4"/>
      <c r="I732" s="3"/>
      <c r="J732" s="3"/>
      <c r="K732"/>
      <c r="L732"/>
      <c r="M732" s="2"/>
    </row>
    <row r="733" spans="1:13" ht="16" x14ac:dyDescent="0.2">
      <c r="A733" s="5"/>
      <c r="B733" s="5"/>
      <c r="C733" s="5"/>
      <c r="D733" s="5"/>
      <c r="E733" s="5"/>
      <c r="F733" s="4"/>
      <c r="G733" s="4"/>
      <c r="H733" s="4"/>
      <c r="I733" s="3"/>
      <c r="J733" s="3"/>
      <c r="K733"/>
      <c r="L733"/>
      <c r="M733" s="2"/>
    </row>
    <row r="734" spans="1:13" ht="16" x14ac:dyDescent="0.2">
      <c r="A734" s="5"/>
      <c r="B734" s="5"/>
      <c r="C734" s="5"/>
      <c r="D734" s="5"/>
      <c r="E734" s="5"/>
      <c r="F734" s="4"/>
      <c r="G734" s="4"/>
      <c r="H734" s="4"/>
      <c r="I734" s="3"/>
      <c r="J734" s="3"/>
      <c r="K734"/>
      <c r="L734"/>
      <c r="M734" s="2"/>
    </row>
    <row r="735" spans="1:13" ht="16" x14ac:dyDescent="0.2">
      <c r="A735" s="5"/>
      <c r="B735" s="5"/>
      <c r="C735" s="5"/>
      <c r="D735" s="5"/>
      <c r="E735" s="5"/>
      <c r="F735" s="4"/>
      <c r="G735" s="4"/>
      <c r="H735" s="4"/>
      <c r="I735" s="3"/>
      <c r="J735" s="3"/>
      <c r="K735"/>
      <c r="L735"/>
      <c r="M735" s="2"/>
    </row>
    <row r="736" spans="1:13" ht="16" x14ac:dyDescent="0.2">
      <c r="A736" s="5"/>
      <c r="B736" s="5"/>
      <c r="C736" s="5"/>
      <c r="D736" s="5"/>
      <c r="E736" s="5"/>
      <c r="F736" s="4"/>
      <c r="G736" s="4"/>
      <c r="H736" s="4"/>
      <c r="I736" s="3"/>
      <c r="J736" s="3"/>
      <c r="K736"/>
      <c r="L736"/>
      <c r="M736" s="2"/>
    </row>
    <row r="737" spans="1:13" ht="16" x14ac:dyDescent="0.2">
      <c r="A737" s="5"/>
      <c r="B737" s="5"/>
      <c r="C737" s="5"/>
      <c r="D737" s="5"/>
      <c r="E737" s="5"/>
      <c r="F737" s="4"/>
      <c r="G737" s="4"/>
      <c r="H737" s="4"/>
      <c r="I737" s="3"/>
      <c r="J737" s="3"/>
      <c r="K737"/>
      <c r="L737"/>
      <c r="M737" s="2"/>
    </row>
    <row r="738" spans="1:13" ht="16" x14ac:dyDescent="0.2">
      <c r="A738" s="5"/>
      <c r="B738" s="5"/>
      <c r="C738" s="5"/>
      <c r="D738" s="5"/>
      <c r="E738" s="5"/>
      <c r="F738" s="4"/>
      <c r="G738" s="4"/>
      <c r="H738" s="4"/>
      <c r="I738" s="3"/>
      <c r="J738" s="3"/>
      <c r="K738"/>
      <c r="L738"/>
      <c r="M738" s="2"/>
    </row>
    <row r="739" spans="1:13" ht="16" x14ac:dyDescent="0.2">
      <c r="A739" s="5"/>
      <c r="B739" s="5"/>
      <c r="C739" s="5"/>
      <c r="D739" s="5"/>
      <c r="E739" s="5"/>
      <c r="F739" s="4"/>
      <c r="G739" s="4"/>
      <c r="H739" s="4"/>
      <c r="I739" s="3"/>
      <c r="J739" s="3"/>
      <c r="K739"/>
      <c r="L739"/>
      <c r="M739" s="2"/>
    </row>
    <row r="740" spans="1:13" ht="16" x14ac:dyDescent="0.2">
      <c r="A740" s="5"/>
      <c r="B740" s="5"/>
      <c r="C740" s="5"/>
      <c r="D740" s="5"/>
      <c r="E740" s="5"/>
      <c r="F740" s="4"/>
      <c r="G740" s="4"/>
      <c r="H740" s="4"/>
      <c r="I740" s="3"/>
      <c r="J740" s="3"/>
      <c r="K740"/>
      <c r="L740"/>
      <c r="M740" s="2"/>
    </row>
    <row r="741" spans="1:13" ht="16" x14ac:dyDescent="0.2">
      <c r="A741" s="5"/>
      <c r="B741" s="5"/>
      <c r="C741" s="5"/>
      <c r="D741" s="5"/>
      <c r="E741" s="5"/>
      <c r="F741" s="4"/>
      <c r="G741" s="4"/>
      <c r="H741" s="4"/>
      <c r="I741" s="3"/>
      <c r="J741" s="3"/>
      <c r="K741"/>
      <c r="L741"/>
      <c r="M741" s="2"/>
    </row>
    <row r="742" spans="1:13" ht="16" x14ac:dyDescent="0.2">
      <c r="A742" s="5"/>
      <c r="B742" s="5"/>
      <c r="C742" s="5"/>
      <c r="D742" s="5"/>
      <c r="E742" s="5"/>
      <c r="F742" s="4"/>
      <c r="G742" s="4"/>
      <c r="H742" s="4"/>
      <c r="I742" s="3"/>
      <c r="J742" s="3"/>
      <c r="K742"/>
      <c r="L742"/>
      <c r="M742" s="2"/>
    </row>
    <row r="743" spans="1:13" ht="16" x14ac:dyDescent="0.2">
      <c r="A743" s="5"/>
      <c r="B743" s="5"/>
      <c r="C743" s="5"/>
      <c r="D743" s="5"/>
      <c r="E743" s="5"/>
      <c r="F743" s="4"/>
      <c r="G743" s="4"/>
      <c r="H743" s="4"/>
      <c r="I743" s="3"/>
      <c r="J743" s="3"/>
      <c r="K743"/>
      <c r="L743"/>
      <c r="M743" s="2"/>
    </row>
    <row r="744" spans="1:13" ht="16" x14ac:dyDescent="0.2">
      <c r="A744" s="5"/>
      <c r="B744" s="5"/>
      <c r="C744" s="5"/>
      <c r="D744" s="5"/>
      <c r="E744" s="5"/>
      <c r="F744" s="4"/>
      <c r="G744" s="4"/>
      <c r="H744" s="4"/>
      <c r="I744" s="3"/>
      <c r="J744" s="3"/>
      <c r="K744"/>
      <c r="L744"/>
      <c r="M744" s="2"/>
    </row>
    <row r="745" spans="1:13" ht="16" x14ac:dyDescent="0.2">
      <c r="A745" s="5"/>
      <c r="B745" s="5"/>
      <c r="C745" s="5"/>
      <c r="D745" s="5"/>
      <c r="E745" s="5"/>
      <c r="F745" s="4"/>
      <c r="G745" s="4"/>
      <c r="H745" s="4"/>
      <c r="I745" s="3"/>
      <c r="J745" s="3"/>
      <c r="K745"/>
      <c r="L745"/>
      <c r="M745" s="2"/>
    </row>
    <row r="746" spans="1:13" ht="16" x14ac:dyDescent="0.2">
      <c r="A746" s="5"/>
      <c r="B746" s="5"/>
      <c r="C746" s="5"/>
      <c r="D746" s="5"/>
      <c r="E746" s="5"/>
      <c r="F746" s="4"/>
      <c r="G746" s="4"/>
      <c r="H746" s="4"/>
      <c r="I746" s="3"/>
      <c r="J746" s="3"/>
      <c r="K746"/>
      <c r="L746"/>
      <c r="M746" s="2"/>
    </row>
    <row r="747" spans="1:13" ht="16" x14ac:dyDescent="0.2">
      <c r="A747" s="5"/>
      <c r="B747" s="5"/>
      <c r="C747" s="5"/>
      <c r="D747" s="5"/>
      <c r="E747" s="5"/>
      <c r="F747" s="4"/>
      <c r="G747" s="4"/>
      <c r="H747" s="4"/>
      <c r="I747" s="3"/>
      <c r="J747" s="3"/>
      <c r="K747"/>
      <c r="L747"/>
      <c r="M747" s="2"/>
    </row>
    <row r="748" spans="1:13" ht="16" x14ac:dyDescent="0.2">
      <c r="A748" s="5"/>
      <c r="B748" s="5"/>
      <c r="C748" s="5"/>
      <c r="D748" s="5"/>
      <c r="E748" s="5"/>
      <c r="F748" s="4"/>
      <c r="G748" s="4"/>
      <c r="H748" s="4"/>
      <c r="I748" s="3"/>
      <c r="J748" s="3"/>
      <c r="K748"/>
      <c r="L748"/>
      <c r="M748" s="2"/>
    </row>
    <row r="749" spans="1:13" ht="16" x14ac:dyDescent="0.2">
      <c r="A749" s="5"/>
      <c r="B749" s="5"/>
      <c r="C749" s="5"/>
      <c r="D749" s="5"/>
      <c r="E749" s="5"/>
      <c r="F749" s="4"/>
      <c r="G749" s="4"/>
      <c r="H749" s="4"/>
      <c r="I749" s="3"/>
      <c r="J749" s="3"/>
      <c r="K749"/>
      <c r="L749"/>
      <c r="M749" s="2"/>
    </row>
    <row r="750" spans="1:13" ht="16" x14ac:dyDescent="0.2">
      <c r="A750" s="5"/>
      <c r="B750" s="5"/>
      <c r="C750" s="5"/>
      <c r="D750" s="5"/>
      <c r="E750" s="5"/>
      <c r="F750" s="4"/>
      <c r="G750" s="4"/>
      <c r="H750" s="4"/>
      <c r="I750" s="3"/>
      <c r="J750" s="3"/>
      <c r="K750"/>
      <c r="L750"/>
      <c r="M750" s="2"/>
    </row>
    <row r="751" spans="1:13" ht="16" x14ac:dyDescent="0.2">
      <c r="A751" s="5"/>
      <c r="B751" s="5"/>
      <c r="C751" s="5"/>
      <c r="D751" s="5"/>
      <c r="E751" s="5"/>
      <c r="F751" s="4"/>
      <c r="G751" s="4"/>
      <c r="H751" s="4"/>
      <c r="I751" s="3"/>
      <c r="J751" s="3"/>
      <c r="K751"/>
      <c r="L751"/>
      <c r="M751" s="2"/>
    </row>
    <row r="752" spans="1:13" ht="16" x14ac:dyDescent="0.2">
      <c r="A752" s="5"/>
      <c r="B752" s="5"/>
      <c r="C752" s="5"/>
      <c r="D752" s="5"/>
      <c r="E752" s="5"/>
      <c r="F752" s="4"/>
      <c r="G752" s="4"/>
      <c r="H752" s="4"/>
      <c r="I752" s="3"/>
      <c r="J752" s="3"/>
      <c r="K752"/>
      <c r="L752"/>
      <c r="M752" s="2"/>
    </row>
    <row r="753" spans="1:13" ht="16" x14ac:dyDescent="0.2">
      <c r="A753" s="5"/>
      <c r="B753" s="5"/>
      <c r="C753" s="5"/>
      <c r="D753" s="5"/>
      <c r="E753" s="5"/>
      <c r="F753" s="4"/>
      <c r="G753" s="4"/>
      <c r="H753" s="4"/>
      <c r="I753" s="3"/>
      <c r="J753" s="3"/>
      <c r="K753"/>
      <c r="L753"/>
      <c r="M753" s="2"/>
    </row>
    <row r="754" spans="1:13" ht="16" x14ac:dyDescent="0.2">
      <c r="A754" s="5"/>
      <c r="B754" s="5"/>
      <c r="C754" s="5"/>
      <c r="D754" s="5"/>
      <c r="E754" s="5"/>
      <c r="F754" s="4"/>
      <c r="G754" s="4"/>
      <c r="H754" s="4"/>
      <c r="I754" s="3"/>
      <c r="J754" s="3"/>
      <c r="K754"/>
      <c r="L754"/>
      <c r="M754" s="2"/>
    </row>
    <row r="755" spans="1:13" ht="16" x14ac:dyDescent="0.2">
      <c r="A755" s="5"/>
      <c r="B755" s="5"/>
      <c r="C755" s="5"/>
      <c r="D755" s="5"/>
      <c r="E755" s="5"/>
      <c r="F755" s="4"/>
      <c r="G755" s="4"/>
      <c r="H755" s="4"/>
      <c r="I755" s="3"/>
      <c r="J755" s="3"/>
      <c r="K755"/>
      <c r="L755"/>
      <c r="M755" s="2"/>
    </row>
    <row r="756" spans="1:13" ht="16" x14ac:dyDescent="0.2">
      <c r="A756" s="5"/>
      <c r="B756" s="5"/>
      <c r="C756" s="5"/>
      <c r="D756" s="5"/>
      <c r="E756" s="5"/>
      <c r="F756" s="4"/>
      <c r="G756" s="4"/>
      <c r="H756" s="4"/>
      <c r="I756" s="3"/>
      <c r="J756" s="3"/>
      <c r="K756"/>
      <c r="L756"/>
      <c r="M756" s="2"/>
    </row>
    <row r="757" spans="1:13" ht="16" x14ac:dyDescent="0.2">
      <c r="A757" s="5"/>
      <c r="B757" s="5"/>
      <c r="C757" s="5"/>
      <c r="D757" s="5"/>
      <c r="E757" s="5"/>
      <c r="F757" s="4"/>
      <c r="G757" s="4"/>
      <c r="H757" s="4"/>
      <c r="I757" s="3"/>
      <c r="J757" s="3"/>
      <c r="K757"/>
      <c r="L757"/>
      <c r="M757" s="2"/>
    </row>
    <row r="758" spans="1:13" ht="16" x14ac:dyDescent="0.2">
      <c r="A758" s="5"/>
      <c r="B758" s="5"/>
      <c r="C758" s="5"/>
      <c r="D758" s="5"/>
      <c r="E758" s="5"/>
      <c r="F758" s="4"/>
      <c r="G758" s="4"/>
      <c r="H758" s="4"/>
      <c r="I758" s="3"/>
      <c r="J758" s="3"/>
      <c r="K758"/>
      <c r="L758"/>
      <c r="M758" s="2"/>
    </row>
    <row r="759" spans="1:13" ht="16" x14ac:dyDescent="0.2">
      <c r="A759" s="5"/>
      <c r="B759" s="5"/>
      <c r="C759" s="5"/>
      <c r="D759" s="5"/>
      <c r="E759" s="5"/>
      <c r="F759" s="4"/>
      <c r="G759" s="4"/>
      <c r="H759" s="4"/>
      <c r="I759" s="3"/>
      <c r="J759" s="3"/>
      <c r="K759"/>
      <c r="L759"/>
      <c r="M759" s="2"/>
    </row>
    <row r="760" spans="1:13" ht="16" x14ac:dyDescent="0.2">
      <c r="A760" s="5"/>
      <c r="B760" s="5"/>
      <c r="C760" s="5"/>
      <c r="D760" s="5"/>
      <c r="E760" s="5"/>
      <c r="F760" s="4"/>
      <c r="G760" s="4"/>
      <c r="H760" s="4"/>
      <c r="I760" s="3"/>
      <c r="J760" s="3"/>
      <c r="K760"/>
      <c r="L760"/>
      <c r="M760" s="2"/>
    </row>
    <row r="761" spans="1:13" ht="16" x14ac:dyDescent="0.2">
      <c r="A761" s="5"/>
      <c r="B761" s="5"/>
      <c r="C761" s="5"/>
      <c r="D761" s="5"/>
      <c r="E761" s="5"/>
      <c r="F761" s="4"/>
      <c r="G761" s="4"/>
      <c r="H761" s="4"/>
      <c r="I761" s="3"/>
      <c r="J761" s="3"/>
      <c r="K761"/>
      <c r="L761"/>
      <c r="M761" s="2"/>
    </row>
    <row r="762" spans="1:13" ht="16" x14ac:dyDescent="0.2">
      <c r="A762" s="5"/>
      <c r="B762" s="5"/>
      <c r="C762" s="5"/>
      <c r="D762" s="5"/>
      <c r="E762" s="5"/>
      <c r="F762" s="4"/>
      <c r="G762" s="4"/>
      <c r="H762" s="4"/>
      <c r="I762" s="3"/>
      <c r="J762" s="3"/>
      <c r="K762"/>
      <c r="L762"/>
      <c r="M762" s="2"/>
    </row>
    <row r="763" spans="1:13" ht="16" x14ac:dyDescent="0.2">
      <c r="A763" s="5"/>
      <c r="B763" s="5"/>
      <c r="C763" s="5"/>
      <c r="D763" s="5"/>
      <c r="E763" s="5"/>
      <c r="F763" s="4"/>
      <c r="G763" s="4"/>
      <c r="H763" s="4"/>
      <c r="I763" s="3"/>
      <c r="J763" s="3"/>
      <c r="K763"/>
      <c r="L763"/>
      <c r="M763" s="2"/>
    </row>
    <row r="764" spans="1:13" ht="16" x14ac:dyDescent="0.2">
      <c r="A764" s="5"/>
      <c r="B764" s="5"/>
      <c r="C764" s="5"/>
      <c r="D764" s="5"/>
      <c r="E764" s="5"/>
      <c r="F764" s="4"/>
      <c r="G764" s="4"/>
      <c r="H764" s="4"/>
      <c r="I764" s="3"/>
      <c r="J764" s="3"/>
      <c r="K764"/>
      <c r="L764"/>
      <c r="M764" s="2"/>
    </row>
    <row r="765" spans="1:13" ht="16" x14ac:dyDescent="0.2">
      <c r="A765" s="5"/>
      <c r="B765" s="5"/>
      <c r="C765" s="5"/>
      <c r="D765" s="5"/>
      <c r="E765" s="5"/>
      <c r="F765" s="4"/>
      <c r="G765" s="4"/>
      <c r="H765" s="4"/>
      <c r="I765" s="3"/>
      <c r="J765" s="3"/>
      <c r="K765"/>
      <c r="L765"/>
      <c r="M765" s="2"/>
    </row>
    <row r="766" spans="1:13" ht="16" x14ac:dyDescent="0.2">
      <c r="A766" s="5"/>
      <c r="B766" s="5"/>
      <c r="C766" s="5"/>
      <c r="D766" s="5"/>
      <c r="E766" s="5"/>
      <c r="F766" s="4"/>
      <c r="G766" s="4"/>
      <c r="H766" s="4"/>
      <c r="I766" s="3"/>
      <c r="J766" s="3"/>
      <c r="K766"/>
      <c r="L766"/>
      <c r="M766" s="2"/>
    </row>
    <row r="767" spans="1:13" ht="16" x14ac:dyDescent="0.2">
      <c r="A767" s="5"/>
      <c r="B767" s="5"/>
      <c r="C767" s="5"/>
      <c r="D767" s="5"/>
      <c r="E767" s="5"/>
      <c r="F767" s="4"/>
      <c r="G767" s="4"/>
      <c r="H767" s="4"/>
      <c r="I767" s="3"/>
      <c r="J767" s="3"/>
      <c r="K767"/>
      <c r="L767"/>
      <c r="M767" s="2"/>
    </row>
    <row r="768" spans="1:13" ht="16" x14ac:dyDescent="0.2">
      <c r="A768" s="5"/>
      <c r="B768" s="5"/>
      <c r="C768" s="5"/>
      <c r="D768" s="5"/>
      <c r="E768" s="5"/>
      <c r="F768" s="4"/>
      <c r="G768" s="4"/>
      <c r="H768" s="4"/>
      <c r="I768" s="3"/>
      <c r="J768" s="3"/>
    </row>
    <row r="769" spans="1:10" ht="16" x14ac:dyDescent="0.2">
      <c r="A769" s="5"/>
      <c r="B769" s="5"/>
      <c r="C769" s="5"/>
      <c r="D769" s="5"/>
      <c r="E769" s="5"/>
      <c r="F769" s="4"/>
      <c r="G769" s="4"/>
      <c r="H769" s="4"/>
      <c r="I769" s="3"/>
      <c r="J769" s="3"/>
    </row>
  </sheetData>
  <sortState xmlns:xlrd2="http://schemas.microsoft.com/office/spreadsheetml/2017/richdata2" ref="S50:S58">
    <sortCondition descending="1" ref="S50:S58"/>
  </sortState>
  <mergeCells count="33">
    <mergeCell ref="D22:H22"/>
    <mergeCell ref="A108:I108"/>
    <mergeCell ref="D16:H16"/>
    <mergeCell ref="D18:H18"/>
    <mergeCell ref="D20:H20"/>
    <mergeCell ref="A105:H105"/>
    <mergeCell ref="D86:H87"/>
    <mergeCell ref="B40:H40"/>
    <mergeCell ref="D65:H66"/>
    <mergeCell ref="D24:H24"/>
    <mergeCell ref="D28:H28"/>
    <mergeCell ref="A38:H38"/>
    <mergeCell ref="D98:H101"/>
    <mergeCell ref="D68:H68"/>
    <mergeCell ref="D75:H76"/>
    <mergeCell ref="D79:H80"/>
    <mergeCell ref="B3:H4"/>
    <mergeCell ref="B6:H6"/>
    <mergeCell ref="D8:H8"/>
    <mergeCell ref="D12:H12"/>
    <mergeCell ref="D14:H14"/>
    <mergeCell ref="D10:H10"/>
    <mergeCell ref="J42:P42"/>
    <mergeCell ref="F42:H42"/>
    <mergeCell ref="M36:Q36"/>
    <mergeCell ref="M30:Q30"/>
    <mergeCell ref="M34:Q34"/>
    <mergeCell ref="M32:Q32"/>
    <mergeCell ref="J38:Q40"/>
    <mergeCell ref="D36:H36"/>
    <mergeCell ref="D34:H34"/>
    <mergeCell ref="D32:H32"/>
    <mergeCell ref="D30:H30"/>
  </mergeCells>
  <phoneticPr fontId="25" type="noConversion"/>
  <printOptions horizontalCentered="1" verticalCentered="1"/>
  <pageMargins left="0.74803149606299213" right="0.74803149606299213" top="0.98425196850393704" bottom="0.98425196850393704" header="0" footer="0"/>
  <pageSetup scale="32" orientation="portrait" r:id="rId1"/>
  <headerFooter alignWithMargins="0">
    <oddHeader>&amp;L&amp;"Calibri,Normal"&amp;K000000UNAM - Facultad de Estudios Superiores Cuautitlán&amp;R&amp;"Calibri,Normal"&amp;K000000Visión general de la reactividad química en disolución acuosa en sistemas multicomponente</oddHeader>
    <oddFooter>&amp;LDr. Arturo de Jesús García Mendoza&amp;CPágina -&amp;P--&amp;R&amp;D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6CB22-EFBB-4511-B569-677959E2A2C7}">
  <sheetPr>
    <pageSetUpPr fitToPage="1"/>
  </sheetPr>
  <dimension ref="A1:Z781"/>
  <sheetViews>
    <sheetView showGridLines="0" zoomScale="125" zoomScaleNormal="125" workbookViewId="0">
      <selection activeCell="A6" sqref="A6"/>
    </sheetView>
  </sheetViews>
  <sheetFormatPr baseColWidth="10" defaultColWidth="9.1640625" defaultRowHeight="14" x14ac:dyDescent="0.2"/>
  <cols>
    <col min="1" max="5" width="11.33203125" style="1" customWidth="1"/>
    <col min="6" max="6" width="13.6640625" style="1" bestFit="1" customWidth="1"/>
    <col min="7" max="17" width="11.33203125" style="1" customWidth="1"/>
    <col min="18" max="16384" width="9.1640625" style="1"/>
  </cols>
  <sheetData>
    <row r="1" spans="1:17" customFormat="1" ht="24" x14ac:dyDescent="0.3">
      <c r="B1" s="29" t="s">
        <v>98</v>
      </c>
      <c r="C1" s="29"/>
      <c r="D1" s="29"/>
      <c r="E1" s="29"/>
      <c r="F1" s="29"/>
      <c r="G1" s="29"/>
      <c r="H1" s="29"/>
      <c r="I1" s="29"/>
      <c r="J1" s="29"/>
    </row>
    <row r="2" spans="1:17" customFormat="1" ht="18" thickBot="1" x14ac:dyDescent="0.25">
      <c r="B2" s="28" t="s">
        <v>97</v>
      </c>
      <c r="C2" s="28"/>
      <c r="D2" s="28"/>
      <c r="E2" s="28"/>
      <c r="F2" s="28"/>
      <c r="G2" s="28"/>
      <c r="H2" s="28"/>
    </row>
    <row r="3" spans="1:17" customFormat="1" ht="17" thickTop="1" x14ac:dyDescent="0.2">
      <c r="B3" s="84" t="s">
        <v>79</v>
      </c>
      <c r="C3" s="84"/>
      <c r="D3" s="84"/>
      <c r="E3" s="84"/>
      <c r="F3" s="84"/>
      <c r="G3" s="84"/>
      <c r="H3" s="84"/>
    </row>
    <row r="4" spans="1:17" customFormat="1" ht="16" x14ac:dyDescent="0.2">
      <c r="B4" s="85"/>
      <c r="C4" s="85"/>
      <c r="D4" s="85"/>
      <c r="E4" s="85"/>
      <c r="F4" s="85"/>
      <c r="G4" s="85"/>
      <c r="H4" s="85"/>
    </row>
    <row r="5" spans="1:17" customFormat="1" ht="16" x14ac:dyDescent="0.2"/>
    <row r="6" spans="1:17" customFormat="1" ht="16" x14ac:dyDescent="0.2">
      <c r="A6" s="7" t="s">
        <v>22</v>
      </c>
      <c r="B6" s="86"/>
      <c r="C6" s="86"/>
      <c r="D6" s="86"/>
      <c r="E6" s="86"/>
      <c r="F6" s="86"/>
      <c r="G6" s="86"/>
      <c r="H6" s="86"/>
    </row>
    <row r="7" spans="1:17" customFormat="1" ht="16" x14ac:dyDescent="0.2"/>
    <row r="8" spans="1:17" customFormat="1" ht="18" customHeight="1" x14ac:dyDescent="0.2">
      <c r="A8" s="7" t="s">
        <v>24</v>
      </c>
      <c r="B8" s="67" t="s">
        <v>70</v>
      </c>
      <c r="D8" s="72" t="s">
        <v>25</v>
      </c>
      <c r="E8" s="73"/>
      <c r="F8" s="73"/>
      <c r="G8" s="73"/>
      <c r="H8" s="74"/>
    </row>
    <row r="9" spans="1:17" customFormat="1" ht="16" x14ac:dyDescent="0.2">
      <c r="B9" s="27"/>
    </row>
    <row r="10" spans="1:17" customFormat="1" ht="18" customHeight="1" x14ac:dyDescent="0.2">
      <c r="A10" s="7" t="s">
        <v>43</v>
      </c>
      <c r="B10" s="34" t="s">
        <v>69</v>
      </c>
      <c r="D10" s="72" t="s">
        <v>44</v>
      </c>
      <c r="E10" s="73"/>
      <c r="F10" s="73"/>
      <c r="G10" s="73"/>
      <c r="H10" s="74"/>
      <c r="J10" s="1"/>
      <c r="K10" s="1"/>
      <c r="L10" s="1"/>
      <c r="M10" s="1"/>
      <c r="N10" s="1"/>
      <c r="O10" s="1"/>
      <c r="P10" s="1"/>
      <c r="Q10" s="1"/>
    </row>
    <row r="11" spans="1:17" customFormat="1" ht="16" x14ac:dyDescent="0.2">
      <c r="A11" s="1"/>
      <c r="B11" s="1"/>
      <c r="C11" s="1"/>
      <c r="D11" s="1"/>
      <c r="E11" s="1"/>
      <c r="F11" s="1"/>
      <c r="G11" s="1"/>
      <c r="H11" s="1"/>
      <c r="J11" s="1"/>
      <c r="K11" s="1"/>
      <c r="L11" s="1"/>
      <c r="M11" s="1"/>
      <c r="N11" s="1"/>
      <c r="O11" s="1"/>
      <c r="P11" s="1"/>
      <c r="Q11" s="1"/>
    </row>
    <row r="12" spans="1:17" customFormat="1" ht="18" customHeight="1" x14ac:dyDescent="0.25">
      <c r="A12" s="7" t="s">
        <v>36</v>
      </c>
      <c r="B12" s="30">
        <v>20</v>
      </c>
      <c r="D12" s="72" t="s">
        <v>86</v>
      </c>
      <c r="E12" s="73"/>
      <c r="F12" s="73"/>
      <c r="G12" s="73"/>
      <c r="H12" s="74"/>
      <c r="J12" s="1"/>
      <c r="K12" s="1"/>
      <c r="L12" s="1"/>
      <c r="M12" s="1"/>
      <c r="N12" s="1"/>
      <c r="O12" s="1"/>
      <c r="P12" s="1"/>
      <c r="Q12" s="1"/>
    </row>
    <row r="13" spans="1:17" customFormat="1" ht="16" x14ac:dyDescent="0.2">
      <c r="A13" s="1"/>
      <c r="B13" s="1"/>
      <c r="C13" s="1"/>
      <c r="D13" s="1"/>
      <c r="E13" s="1"/>
      <c r="F13" s="1"/>
      <c r="G13" s="1"/>
      <c r="H13" s="1"/>
      <c r="J13" s="1"/>
      <c r="K13" s="1"/>
      <c r="L13" s="1"/>
      <c r="M13" s="1"/>
      <c r="N13" s="1"/>
      <c r="O13" s="1"/>
      <c r="P13" s="1"/>
      <c r="Q13" s="1"/>
    </row>
    <row r="14" spans="1:17" customFormat="1" ht="18" x14ac:dyDescent="0.25">
      <c r="A14" s="48" t="s">
        <v>48</v>
      </c>
      <c r="B14" s="50" t="s">
        <v>54</v>
      </c>
      <c r="C14" s="1"/>
      <c r="D14" s="87" t="s">
        <v>63</v>
      </c>
      <c r="E14" s="88"/>
      <c r="F14" s="88"/>
      <c r="G14" s="88"/>
      <c r="H14" s="89"/>
      <c r="J14" s="1"/>
      <c r="K14" s="1"/>
      <c r="L14" s="1"/>
      <c r="M14" s="1"/>
      <c r="N14" s="1"/>
      <c r="O14" s="1"/>
      <c r="P14" s="1"/>
      <c r="Q14" s="1"/>
    </row>
    <row r="15" spans="1:17" customFormat="1" ht="16" x14ac:dyDescent="0.2">
      <c r="A15" s="1"/>
      <c r="B15" s="1"/>
      <c r="C15" s="1"/>
      <c r="D15" s="1"/>
      <c r="E15" s="1"/>
      <c r="F15" s="1"/>
      <c r="G15" s="1"/>
      <c r="H15" s="1"/>
      <c r="J15" s="1"/>
      <c r="K15" s="1"/>
      <c r="L15" s="1"/>
      <c r="M15" s="1"/>
      <c r="N15" s="1"/>
      <c r="O15" s="1"/>
      <c r="P15" s="1"/>
      <c r="Q15" s="1"/>
    </row>
    <row r="16" spans="1:17" customFormat="1" ht="18" customHeight="1" x14ac:dyDescent="0.2">
      <c r="A16" s="48" t="s">
        <v>49</v>
      </c>
      <c r="B16" s="49" t="s">
        <v>51</v>
      </c>
      <c r="C16" s="1"/>
      <c r="D16" s="87" t="s">
        <v>52</v>
      </c>
      <c r="E16" s="88"/>
      <c r="F16" s="88"/>
      <c r="G16" s="88"/>
      <c r="H16" s="89"/>
      <c r="J16" s="1"/>
      <c r="K16" s="1"/>
      <c r="L16" s="1"/>
      <c r="M16" s="1"/>
      <c r="N16" s="1"/>
      <c r="O16" s="1"/>
      <c r="P16" s="1"/>
      <c r="Q16" s="1"/>
    </row>
    <row r="17" spans="1:26" customFormat="1" ht="16" x14ac:dyDescent="0.2">
      <c r="A17" s="1"/>
      <c r="B17" s="1"/>
      <c r="C17" s="1"/>
      <c r="D17" s="1"/>
      <c r="E17" s="1"/>
      <c r="F17" s="1"/>
      <c r="G17" s="1"/>
      <c r="H17" s="1"/>
      <c r="J17" s="1"/>
      <c r="K17" s="1"/>
      <c r="L17" s="1"/>
      <c r="M17" s="1"/>
      <c r="N17" s="1"/>
      <c r="O17" s="1"/>
      <c r="P17" s="1"/>
      <c r="Q17" s="1"/>
    </row>
    <row r="18" spans="1:26" customFormat="1" ht="20" x14ac:dyDescent="0.25">
      <c r="A18" s="48" t="s">
        <v>60</v>
      </c>
      <c r="B18" s="52">
        <v>3.2</v>
      </c>
      <c r="C18" s="1"/>
      <c r="D18" s="87" t="s">
        <v>64</v>
      </c>
      <c r="E18" s="93"/>
      <c r="F18" s="93"/>
      <c r="G18" s="93"/>
      <c r="H18" s="94"/>
      <c r="J18" s="1"/>
      <c r="K18" s="1"/>
      <c r="L18" s="1"/>
      <c r="M18" s="1"/>
      <c r="N18" s="1"/>
      <c r="O18" s="1"/>
      <c r="P18" s="1"/>
      <c r="Q18" s="1"/>
    </row>
    <row r="19" spans="1:26" customFormat="1" ht="16" x14ac:dyDescent="0.2">
      <c r="A19" s="1"/>
      <c r="B19" s="1"/>
      <c r="C19" s="1"/>
      <c r="D19" s="1"/>
      <c r="E19" s="1"/>
      <c r="F19" s="1"/>
      <c r="G19" s="1"/>
      <c r="H19" s="1"/>
      <c r="J19" s="1"/>
      <c r="K19" s="1"/>
      <c r="L19" s="1"/>
      <c r="M19" s="1"/>
      <c r="N19" s="1"/>
      <c r="O19" s="1"/>
      <c r="P19" s="1"/>
      <c r="Q19" s="1"/>
    </row>
    <row r="20" spans="1:26" customFormat="1" ht="18" customHeight="1" x14ac:dyDescent="0.25">
      <c r="A20" s="48" t="s">
        <v>61</v>
      </c>
      <c r="B20" s="52">
        <v>-1</v>
      </c>
      <c r="D20" s="72" t="s">
        <v>65</v>
      </c>
      <c r="E20" s="73"/>
      <c r="F20" s="73"/>
      <c r="G20" s="73"/>
      <c r="H20" s="74"/>
      <c r="J20" s="1"/>
      <c r="K20" s="1"/>
      <c r="L20" s="1"/>
      <c r="M20" s="1"/>
      <c r="N20" s="1"/>
      <c r="O20" s="1"/>
      <c r="P20" s="1"/>
      <c r="Q20" s="1"/>
    </row>
    <row r="21" spans="1:26" customFormat="1" ht="16" x14ac:dyDescent="0.2">
      <c r="A21" s="26"/>
      <c r="B21" s="26"/>
      <c r="C21" s="1"/>
      <c r="D21" s="1"/>
      <c r="E21" s="1"/>
      <c r="F21" s="1"/>
      <c r="G21" s="1"/>
      <c r="H21" s="1"/>
      <c r="J21" s="1"/>
      <c r="K21" s="1"/>
      <c r="L21" s="1"/>
      <c r="M21" s="1"/>
      <c r="N21" s="1"/>
      <c r="O21" s="1"/>
      <c r="P21" s="1"/>
      <c r="Q21" s="1"/>
    </row>
    <row r="22" spans="1:26" s="26" customFormat="1" ht="16" customHeight="1" x14ac:dyDescent="0.25">
      <c r="A22" s="48" t="s">
        <v>62</v>
      </c>
      <c r="B22" s="52">
        <v>-5.5</v>
      </c>
      <c r="C22"/>
      <c r="D22" s="72" t="s">
        <v>66</v>
      </c>
      <c r="E22" s="73"/>
      <c r="F22" s="73"/>
      <c r="G22" s="73"/>
      <c r="H22" s="74"/>
      <c r="I22"/>
    </row>
    <row r="23" spans="1:26" s="26" customFormat="1" ht="16" x14ac:dyDescent="0.2">
      <c r="I23"/>
      <c r="J23"/>
      <c r="K23" s="27"/>
      <c r="L23"/>
      <c r="M23"/>
      <c r="N23"/>
      <c r="O23"/>
      <c r="P23"/>
      <c r="Q23"/>
    </row>
    <row r="24" spans="1:26" s="26" customFormat="1" ht="20" x14ac:dyDescent="0.25">
      <c r="A24" s="48" t="s">
        <v>72</v>
      </c>
      <c r="B24" s="52">
        <v>-3.7</v>
      </c>
      <c r="C24"/>
      <c r="D24" s="72" t="s">
        <v>66</v>
      </c>
      <c r="E24" s="73"/>
      <c r="F24" s="73"/>
      <c r="G24" s="73"/>
      <c r="H24" s="74"/>
      <c r="I24"/>
      <c r="J24"/>
      <c r="K24" s="27"/>
      <c r="L24"/>
      <c r="M24"/>
      <c r="N24"/>
      <c r="O24"/>
      <c r="P24"/>
      <c r="Q24"/>
    </row>
    <row r="25" spans="1:26" s="26" customFormat="1" ht="16" x14ac:dyDescent="0.2">
      <c r="I25"/>
      <c r="J25"/>
      <c r="K25" s="27"/>
      <c r="L25"/>
      <c r="M25"/>
      <c r="N25"/>
      <c r="O25"/>
      <c r="P25"/>
      <c r="Q25"/>
    </row>
    <row r="26" spans="1:26" s="26" customFormat="1" ht="15.75" customHeight="1" x14ac:dyDescent="0.2">
      <c r="I26"/>
      <c r="J26"/>
      <c r="K26" s="27"/>
      <c r="L26"/>
      <c r="M26"/>
      <c r="N26"/>
      <c r="O26"/>
      <c r="P26"/>
      <c r="Q26"/>
    </row>
    <row r="27" spans="1:26" s="26" customFormat="1" ht="16" x14ac:dyDescent="0.2">
      <c r="I27"/>
      <c r="J27"/>
      <c r="K27" s="27"/>
      <c r="L27"/>
      <c r="M27"/>
      <c r="N27"/>
      <c r="O27"/>
      <c r="P27"/>
      <c r="Q27"/>
    </row>
    <row r="28" spans="1:26" customFormat="1" ht="18" customHeight="1" x14ac:dyDescent="0.2">
      <c r="A28" s="7" t="s">
        <v>50</v>
      </c>
      <c r="B28" s="45">
        <v>41.99</v>
      </c>
      <c r="D28" s="72" t="s">
        <v>58</v>
      </c>
      <c r="E28" s="73"/>
      <c r="F28" s="73"/>
      <c r="G28" s="73"/>
      <c r="H28" s="74"/>
      <c r="J28" s="1"/>
      <c r="K28" s="1"/>
      <c r="L28" s="1"/>
      <c r="M28" s="1"/>
      <c r="N28" s="1"/>
      <c r="O28" s="1"/>
      <c r="P28" s="1"/>
      <c r="Q28" s="1"/>
      <c r="S28" s="1"/>
      <c r="T28" s="1"/>
      <c r="U28" s="1"/>
      <c r="V28" s="1"/>
      <c r="W28" s="1"/>
      <c r="X28" s="1"/>
      <c r="Y28" s="1"/>
      <c r="Z28" s="1"/>
    </row>
    <row r="29" spans="1:26" customFormat="1" ht="16" x14ac:dyDescent="0.2">
      <c r="B29" s="27"/>
      <c r="J29" s="1"/>
      <c r="K29" s="1"/>
      <c r="L29" s="1"/>
      <c r="M29" s="1"/>
      <c r="N29" s="1"/>
      <c r="O29" s="1"/>
      <c r="P29" s="1"/>
      <c r="Q29" s="1"/>
      <c r="S29" s="1"/>
      <c r="T29" s="1"/>
      <c r="U29" s="1"/>
      <c r="V29" s="1"/>
      <c r="W29" s="1"/>
      <c r="X29" s="1"/>
      <c r="Y29" s="1"/>
      <c r="Z29" s="1"/>
    </row>
    <row r="30" spans="1:26" customFormat="1" ht="18" customHeight="1" x14ac:dyDescent="0.2">
      <c r="A30" s="7" t="s">
        <v>32</v>
      </c>
      <c r="B30" s="46">
        <v>0.99</v>
      </c>
      <c r="D30" s="72" t="s">
        <v>31</v>
      </c>
      <c r="E30" s="73"/>
      <c r="F30" s="73"/>
      <c r="G30" s="73"/>
      <c r="H30" s="74"/>
      <c r="J30" s="7" t="s">
        <v>46</v>
      </c>
      <c r="K30" s="34" t="s">
        <v>71</v>
      </c>
      <c r="M30" s="72" t="s">
        <v>67</v>
      </c>
      <c r="N30" s="73"/>
      <c r="O30" s="73"/>
      <c r="P30" s="73"/>
      <c r="Q30" s="74"/>
      <c r="S30" s="1"/>
      <c r="T30" s="1"/>
      <c r="U30" s="1"/>
      <c r="V30" s="1"/>
      <c r="W30" s="1"/>
      <c r="X30" s="1"/>
      <c r="Y30" s="1"/>
      <c r="Z30" s="1"/>
    </row>
    <row r="31" spans="1:26" customFormat="1" ht="16" x14ac:dyDescent="0.2">
      <c r="B31" s="27"/>
      <c r="J31" s="1"/>
      <c r="K31" s="47"/>
      <c r="L31" s="1"/>
      <c r="M31" s="1"/>
      <c r="N31" s="1"/>
      <c r="O31" s="1"/>
      <c r="P31" s="1"/>
      <c r="Q31" s="1"/>
      <c r="S31" s="1"/>
      <c r="T31" s="1"/>
      <c r="U31" s="1"/>
      <c r="V31" s="1"/>
      <c r="W31" s="1"/>
      <c r="X31" s="1"/>
      <c r="Y31" s="1"/>
      <c r="Z31" s="1"/>
    </row>
    <row r="32" spans="1:26" customFormat="1" ht="18" customHeight="1" x14ac:dyDescent="0.25">
      <c r="A32" s="7" t="s">
        <v>33</v>
      </c>
      <c r="B32" s="44">
        <v>1.3849</v>
      </c>
      <c r="D32" s="72" t="s">
        <v>34</v>
      </c>
      <c r="E32" s="73"/>
      <c r="F32" s="73"/>
      <c r="G32" s="73"/>
      <c r="H32" s="74"/>
      <c r="J32" s="7" t="s">
        <v>47</v>
      </c>
      <c r="K32" s="60">
        <v>1252</v>
      </c>
      <c r="M32" s="72" t="s">
        <v>68</v>
      </c>
      <c r="N32" s="73"/>
      <c r="O32" s="73"/>
      <c r="P32" s="73"/>
      <c r="Q32" s="74"/>
      <c r="S32" s="1"/>
      <c r="T32" s="1"/>
      <c r="U32" s="1"/>
      <c r="V32" s="1"/>
      <c r="W32" s="1"/>
      <c r="X32" s="1"/>
      <c r="Y32" s="1"/>
      <c r="Z32" s="1"/>
    </row>
    <row r="33" spans="1:26" customFormat="1" ht="16" x14ac:dyDescent="0.2">
      <c r="A33" s="26"/>
      <c r="B33" s="26"/>
      <c r="C33" s="26"/>
      <c r="D33" s="26"/>
      <c r="E33" s="26"/>
      <c r="F33" s="26"/>
      <c r="G33" s="26"/>
      <c r="H33" s="26"/>
      <c r="K33" s="27"/>
      <c r="S33" s="1"/>
      <c r="T33" s="1"/>
      <c r="U33" s="1"/>
      <c r="V33" s="1"/>
      <c r="W33" s="1"/>
      <c r="X33" s="1"/>
      <c r="Y33" s="1"/>
      <c r="Z33" s="1"/>
    </row>
    <row r="34" spans="1:26" customFormat="1" ht="18" customHeight="1" x14ac:dyDescent="0.25">
      <c r="A34" s="7" t="s">
        <v>41</v>
      </c>
      <c r="B34" s="30">
        <v>200</v>
      </c>
      <c r="C34" s="26"/>
      <c r="D34" s="72" t="s">
        <v>35</v>
      </c>
      <c r="E34" s="73"/>
      <c r="F34" s="73"/>
      <c r="G34" s="73"/>
      <c r="H34" s="74"/>
      <c r="J34" s="7" t="s">
        <v>39</v>
      </c>
      <c r="K34" s="44">
        <v>2.3942000000000001</v>
      </c>
      <c r="L34" s="26"/>
      <c r="M34" s="72" t="s">
        <v>45</v>
      </c>
      <c r="N34" s="73"/>
      <c r="O34" s="73"/>
      <c r="P34" s="73"/>
      <c r="Q34" s="74"/>
      <c r="S34" s="1"/>
      <c r="T34" s="1"/>
      <c r="U34" s="1"/>
      <c r="V34" s="1"/>
      <c r="W34" s="1"/>
      <c r="X34" s="1"/>
      <c r="Y34" s="1"/>
      <c r="Z34" s="1"/>
    </row>
    <row r="35" spans="1:26" customFormat="1" ht="16" x14ac:dyDescent="0.2">
      <c r="B35" s="27"/>
      <c r="J35" s="26"/>
      <c r="K35" s="26"/>
      <c r="L35" s="26"/>
      <c r="M35" s="26"/>
      <c r="N35" s="26"/>
      <c r="O35" s="26"/>
      <c r="P35" s="26"/>
      <c r="Q35" s="26"/>
      <c r="S35" s="1"/>
      <c r="T35" s="1"/>
      <c r="U35" s="1"/>
      <c r="V35" s="1"/>
      <c r="W35" s="1"/>
      <c r="X35" s="1"/>
      <c r="Y35" s="1"/>
      <c r="Z35" s="1"/>
    </row>
    <row r="36" spans="1:26" customFormat="1" ht="18" customHeight="1" x14ac:dyDescent="0.25">
      <c r="A36" s="7" t="s">
        <v>23</v>
      </c>
      <c r="B36" s="42">
        <f>B32*B30*(1/B28)*(1/B34)*1000</f>
        <v>0.16325922838771134</v>
      </c>
      <c r="D36" s="72" t="s">
        <v>59</v>
      </c>
      <c r="E36" s="73"/>
      <c r="F36" s="73"/>
      <c r="G36" s="73"/>
      <c r="H36" s="74"/>
      <c r="J36" s="7" t="s">
        <v>40</v>
      </c>
      <c r="K36" s="30">
        <v>100</v>
      </c>
      <c r="M36" s="71" t="s">
        <v>42</v>
      </c>
      <c r="N36" s="71"/>
      <c r="O36" s="71"/>
      <c r="P36" s="71"/>
      <c r="Q36" s="71"/>
      <c r="S36" s="1"/>
      <c r="T36" s="1"/>
      <c r="U36" s="1"/>
      <c r="V36" s="1"/>
      <c r="W36" s="1"/>
      <c r="X36" s="1"/>
      <c r="Y36" s="1"/>
      <c r="Z36" s="1"/>
    </row>
    <row r="37" spans="1:26" customFormat="1" ht="16" x14ac:dyDescent="0.2">
      <c r="A37" s="1"/>
      <c r="B37" s="1"/>
      <c r="C37" s="1"/>
      <c r="D37" s="1"/>
      <c r="E37" s="1"/>
      <c r="F37" s="1"/>
      <c r="G37" s="1"/>
      <c r="H37" s="1"/>
      <c r="K37" s="27"/>
      <c r="R37" s="1"/>
      <c r="S37" s="1"/>
      <c r="T37" s="1"/>
      <c r="U37" s="1"/>
      <c r="V37" s="1"/>
      <c r="W37" s="1"/>
      <c r="X37" s="1"/>
      <c r="Y37" s="1"/>
      <c r="Z37" s="1"/>
    </row>
    <row r="38" spans="1:26" s="26" customFormat="1" ht="32" customHeight="1" x14ac:dyDescent="0.2">
      <c r="A38" s="100" t="str">
        <f>CONCATENATE("Se preparó una disolución estándar de NaF (C = ",FIXED($B$36,4)," mol/L) a partir de una masa de m = ",FIXED(B28,2)," g de NaF (pureza del ",FIXED(100*$B$30,1),"%) solubilizado en agua desionizada c.b.p. ",FIXED($B$34,1)," mL ")</f>
        <v xml:space="preserve">Se preparó una disolución estándar de NaF (C = 0.1633 mol/L) a partir de una masa de m = 41.99 g de NaF (pureza del 99.0%) solubilizado en agua desionizada c.b.p. 200.0 mL </v>
      </c>
      <c r="B38" s="101"/>
      <c r="C38" s="101"/>
      <c r="D38" s="101"/>
      <c r="E38" s="101"/>
      <c r="F38" s="101"/>
      <c r="G38" s="101"/>
      <c r="H38" s="102"/>
      <c r="I38"/>
      <c r="J38" s="109" t="str">
        <f>CONCATENATE("Posteriormente se analizó el contenido de fluoruro en una muestra de pasta de dientes marca ",$K$30," con número de Lote ",$K$32,". Para el análisis se pesó una masa de ",FIXED($K$34,4)," g de muestra que fue solubilizada en agua y llevada a ligera ebullición. Tras alcanzar temperatura ambiente, la disolución fue llevada a un aforo de ",FIXED($K$36,1)," mL. La alícuota se transfirió a una celda potenciométrica tras una  filtración previa asistida con un acrodisco de Nylon.")</f>
        <v>Posteriormente se analizó el contenido de fluoruro en una muestra de pasta de dientes marca Colgate Triple Acción® con número de Lote 1252. Para el análisis se pesó una masa de 2.3942 g de muestra que fue solubilizada en agua y llevada a ligera ebullición. Tras alcanzar temperatura ambiente, la disolución fue llevada a un aforo de 100.0 mL. La alícuota se transfirió a una celda potenciométrica tras una  filtración previa asistida con un acrodisco de Nylon.</v>
      </c>
      <c r="K38" s="109"/>
      <c r="L38" s="109"/>
      <c r="M38" s="109"/>
      <c r="N38" s="109"/>
      <c r="O38" s="109"/>
      <c r="P38" s="109"/>
      <c r="Q38" s="109"/>
    </row>
    <row r="39" spans="1:26" s="26" customFormat="1" ht="16" x14ac:dyDescent="0.2">
      <c r="I39"/>
      <c r="J39" s="109"/>
      <c r="K39" s="109"/>
      <c r="L39" s="109"/>
      <c r="M39" s="109"/>
      <c r="N39" s="109"/>
      <c r="O39" s="109"/>
      <c r="P39" s="109"/>
      <c r="Q39" s="109"/>
    </row>
    <row r="40" spans="1:26" s="26" customFormat="1" ht="16" x14ac:dyDescent="0.2">
      <c r="A40" s="7" t="s">
        <v>50</v>
      </c>
      <c r="B40" s="45"/>
      <c r="C40"/>
      <c r="D40" s="72" t="s">
        <v>90</v>
      </c>
      <c r="E40" s="73"/>
      <c r="F40" s="73"/>
      <c r="G40" s="73"/>
      <c r="H40" s="74"/>
      <c r="I40"/>
      <c r="J40" s="109"/>
      <c r="K40" s="109"/>
      <c r="L40" s="109"/>
      <c r="M40" s="109"/>
      <c r="N40" s="109"/>
      <c r="O40" s="109"/>
      <c r="P40" s="109"/>
      <c r="Q40" s="109"/>
    </row>
    <row r="41" spans="1:26" s="26" customFormat="1" ht="16" x14ac:dyDescent="0.2">
      <c r="I41"/>
      <c r="J41" s="109"/>
      <c r="K41" s="109"/>
      <c r="L41" s="109"/>
      <c r="M41" s="109"/>
      <c r="N41" s="109"/>
      <c r="O41" s="109"/>
      <c r="P41" s="109"/>
      <c r="Q41" s="109"/>
    </row>
    <row r="42" spans="1:26" s="26" customFormat="1" ht="16" x14ac:dyDescent="0.2">
      <c r="A42" s="7" t="s">
        <v>32</v>
      </c>
      <c r="B42" s="46"/>
      <c r="C42"/>
      <c r="D42" s="72" t="s">
        <v>31</v>
      </c>
      <c r="E42" s="73"/>
      <c r="F42" s="73"/>
      <c r="G42" s="73"/>
      <c r="H42" s="74"/>
      <c r="I42"/>
      <c r="J42"/>
      <c r="K42"/>
      <c r="L42"/>
      <c r="M42"/>
      <c r="N42"/>
      <c r="O42"/>
      <c r="P42"/>
      <c r="Q42"/>
    </row>
    <row r="43" spans="1:26" s="26" customFormat="1" ht="16" x14ac:dyDescent="0.2">
      <c r="I43"/>
      <c r="J43"/>
      <c r="K43"/>
      <c r="L43"/>
      <c r="M43"/>
      <c r="N43"/>
      <c r="O43"/>
      <c r="P43"/>
      <c r="Q43"/>
    </row>
    <row r="44" spans="1:26" s="26" customFormat="1" ht="18" x14ac:dyDescent="0.25">
      <c r="A44" s="7" t="s">
        <v>33</v>
      </c>
      <c r="B44" s="44"/>
      <c r="C44"/>
      <c r="D44" s="72" t="s">
        <v>91</v>
      </c>
      <c r="E44" s="73"/>
      <c r="F44" s="73"/>
      <c r="G44" s="73"/>
      <c r="H44" s="74"/>
      <c r="I44"/>
      <c r="J44"/>
      <c r="K44"/>
      <c r="L44"/>
      <c r="M44"/>
      <c r="N44"/>
      <c r="O44"/>
      <c r="P44"/>
      <c r="Q44"/>
    </row>
    <row r="45" spans="1:26" s="26" customFormat="1" ht="16" x14ac:dyDescent="0.2">
      <c r="I45"/>
      <c r="J45"/>
      <c r="K45"/>
      <c r="L45"/>
      <c r="M45"/>
      <c r="N45"/>
      <c r="O45"/>
      <c r="P45"/>
      <c r="Q45"/>
    </row>
    <row r="46" spans="1:26" s="26" customFormat="1" ht="18" x14ac:dyDescent="0.25">
      <c r="A46" s="7" t="s">
        <v>41</v>
      </c>
      <c r="B46" s="30"/>
      <c r="D46" s="72" t="s">
        <v>100</v>
      </c>
      <c r="E46" s="73"/>
      <c r="F46" s="73"/>
      <c r="G46" s="73"/>
      <c r="H46" s="74"/>
      <c r="I46"/>
      <c r="J46"/>
      <c r="K46"/>
      <c r="L46"/>
      <c r="M46"/>
      <c r="N46"/>
      <c r="O46"/>
      <c r="P46"/>
      <c r="Q46"/>
    </row>
    <row r="47" spans="1:26" s="26" customFormat="1" ht="16" x14ac:dyDescent="0.2">
      <c r="I47"/>
      <c r="J47"/>
      <c r="K47"/>
      <c r="L47"/>
      <c r="M47"/>
      <c r="N47"/>
      <c r="O47"/>
      <c r="P47"/>
      <c r="Q47"/>
    </row>
    <row r="48" spans="1:26" s="26" customFormat="1" ht="18" x14ac:dyDescent="0.25">
      <c r="A48" s="7" t="s">
        <v>23</v>
      </c>
      <c r="B48" s="42"/>
      <c r="C48"/>
      <c r="D48" s="72" t="s">
        <v>92</v>
      </c>
      <c r="E48" s="73"/>
      <c r="F48" s="73"/>
      <c r="G48" s="73"/>
      <c r="H48" s="74"/>
      <c r="I48"/>
      <c r="J48"/>
      <c r="K48"/>
      <c r="L48"/>
      <c r="M48"/>
      <c r="N48"/>
      <c r="O48"/>
      <c r="P48"/>
      <c r="Q48"/>
    </row>
    <row r="49" spans="1:25" s="26" customFormat="1" ht="16" x14ac:dyDescent="0.2">
      <c r="I49"/>
      <c r="J49"/>
      <c r="K49"/>
      <c r="L49"/>
      <c r="M49"/>
      <c r="N49"/>
      <c r="O49"/>
      <c r="P49"/>
      <c r="Q49"/>
    </row>
    <row r="50" spans="1:25" s="63" customFormat="1" ht="33.75" customHeight="1" x14ac:dyDescent="0.2">
      <c r="A50" s="100" t="str">
        <f>CONCATENATE("Se preparó una disolución TISAB, que contiene NaCl (C = ",FIXED($B$48,4)," mol/L) a partir de una masa de m = ",FIXED($B$44,2)," g de NaF (pureza del ",FIXED(100*$B$42,1),"%) solubilizado en agua desionizada c.b.p. ",FIXED($B$46,1)," mL ")</f>
        <v xml:space="preserve">Se preparó una disolución TISAB, que contiene NaCl (C = 0.0000 mol/L) a partir de una masa de m = 0.00 g de NaF (pureza del 0.0%) solubilizado en agua desionizada c.b.p. 0.0 mL </v>
      </c>
      <c r="B50" s="101"/>
      <c r="C50" s="101"/>
      <c r="D50" s="101"/>
      <c r="E50" s="101"/>
      <c r="F50" s="101"/>
      <c r="G50" s="101"/>
      <c r="H50" s="102"/>
      <c r="I50" s="62"/>
      <c r="J50" s="62"/>
      <c r="K50" s="62"/>
      <c r="L50" s="62"/>
      <c r="M50" s="62"/>
      <c r="N50" s="62"/>
      <c r="O50" s="62"/>
      <c r="P50" s="62"/>
      <c r="Q50" s="62"/>
    </row>
    <row r="51" spans="1:25" s="26" customFormat="1" ht="16" x14ac:dyDescent="0.2">
      <c r="I51"/>
      <c r="J51"/>
      <c r="K51"/>
      <c r="L51"/>
      <c r="M51"/>
      <c r="N51"/>
      <c r="O51"/>
      <c r="P51"/>
      <c r="Q51"/>
    </row>
    <row r="52" spans="1:25" s="26" customFormat="1" ht="32" customHeight="1" x14ac:dyDescent="0.2">
      <c r="B52" s="97" t="s">
        <v>85</v>
      </c>
      <c r="C52" s="98"/>
      <c r="D52" s="98"/>
      <c r="E52" s="98"/>
      <c r="F52" s="98"/>
      <c r="G52" s="98"/>
      <c r="H52" s="99"/>
      <c r="J52"/>
      <c r="K52"/>
      <c r="L52"/>
      <c r="M52"/>
      <c r="N52"/>
      <c r="O52"/>
      <c r="P52"/>
      <c r="Q52"/>
    </row>
    <row r="53" spans="1:25" ht="16" x14ac:dyDescent="0.2">
      <c r="A53" s="25"/>
      <c r="B53" s="25"/>
      <c r="C53" s="25"/>
      <c r="D53" s="25"/>
      <c r="E53" s="25"/>
      <c r="F53" s="25"/>
      <c r="G53" s="25"/>
      <c r="H53" s="25"/>
      <c r="I53"/>
      <c r="J53"/>
      <c r="K53"/>
      <c r="L53"/>
      <c r="M53"/>
    </row>
    <row r="54" spans="1:25" ht="13.5" customHeight="1" x14ac:dyDescent="0.2">
      <c r="A54" s="35" t="s">
        <v>21</v>
      </c>
      <c r="B54" s="35"/>
      <c r="C54"/>
      <c r="G54" s="70" t="s">
        <v>102</v>
      </c>
      <c r="H54" s="70"/>
      <c r="I54" s="70"/>
      <c r="K54" s="69" t="s">
        <v>20</v>
      </c>
      <c r="L54" s="69"/>
      <c r="M54" s="69"/>
      <c r="N54" s="69"/>
      <c r="O54" s="69"/>
      <c r="P54" s="69"/>
      <c r="Q54" s="69"/>
    </row>
    <row r="55" spans="1:25" ht="32" customHeight="1" x14ac:dyDescent="0.2">
      <c r="A55" s="24" t="s">
        <v>53</v>
      </c>
      <c r="B55" s="24" t="s">
        <v>37</v>
      </c>
      <c r="C55" s="24" t="s">
        <v>57</v>
      </c>
      <c r="D55" s="24" t="s">
        <v>56</v>
      </c>
      <c r="E55" s="24" t="s">
        <v>89</v>
      </c>
      <c r="F55" s="53" t="s">
        <v>104</v>
      </c>
      <c r="G55" s="53" t="s">
        <v>74</v>
      </c>
      <c r="H55" s="53" t="s">
        <v>75</v>
      </c>
      <c r="I55" s="53" t="s">
        <v>76</v>
      </c>
      <c r="J55" s="53" t="s">
        <v>73</v>
      </c>
      <c r="K55" s="24" t="s">
        <v>19</v>
      </c>
      <c r="L55" s="24" t="s">
        <v>18</v>
      </c>
      <c r="M55" s="23" t="s">
        <v>17</v>
      </c>
      <c r="N55" s="23" t="s">
        <v>16</v>
      </c>
      <c r="O55" s="23" t="s">
        <v>15</v>
      </c>
      <c r="P55" s="54" t="s">
        <v>78</v>
      </c>
      <c r="Q55" s="24" t="s">
        <v>77</v>
      </c>
    </row>
    <row r="56" spans="1:25" ht="16" x14ac:dyDescent="0.2">
      <c r="A56" s="43">
        <v>1</v>
      </c>
      <c r="B56" s="22">
        <f>$B$36*0.2/50*1/100</f>
        <v>6.5303691355084541E-6</v>
      </c>
      <c r="C56" s="51">
        <v>4.37</v>
      </c>
      <c r="D56" s="22">
        <f>Tabla_Exp_113034[[#This Row],[Cstd en la celda '[mol/L']]]*(1/(1+10^($B$18-Tabla_Exp_113034[[#This Row],[pH]])))</f>
        <v>6.1168212635296465E-6</v>
      </c>
      <c r="E56" s="40"/>
      <c r="F56" s="40"/>
      <c r="G56" s="45">
        <v>231.5</v>
      </c>
      <c r="H56" s="45">
        <v>215.4</v>
      </c>
      <c r="I56" s="45">
        <v>198.7</v>
      </c>
      <c r="J56" s="27">
        <f>IF(Tabla_Exp_113034[[#This Row],[Disolución estándar]]="",NA(),AVERAGE(Tabla_Exp_113034[[#This Row],[∆E vs. ER Medida 1 '[mV']]:[∆E vs. ER Medida 3 '[mV']]])/1000)</f>
        <v>0.21519999999999995</v>
      </c>
      <c r="K56" s="33">
        <f>Tabla_Exp_113034[[#This Row],[log ( '[F-']+Kpot'[Cl-'] )]]*Tabla_Exp_113034[[#This Row],[log ( '[F-']+Kpot'[Cl-'] )]]</f>
        <v>0</v>
      </c>
      <c r="L56" s="33">
        <f>Tabla_Exp_113034[[#This Row],[∆E vs. ER promedio '[V']]]*Tabla_Exp_113034[[#This Row],[∆E vs. ER promedio '[V']]]</f>
        <v>4.6311039999999977E-2</v>
      </c>
      <c r="M56" s="21">
        <f>Tabla_Exp_113034[[#This Row],[∆E vs. ER promedio '[V']]]*Tabla_Exp_113034[[#This Row],[log ( '[F-']+Kpot'[Cl-'] )]]</f>
        <v>0</v>
      </c>
      <c r="N56" s="55" t="e">
        <f>($B$87*Tabla_Exp_113034[[#This Row],[log ( '[F-']+Kpot'[Cl-'] )]]+$B$88)+$B$92*$B$80*SQRT((1/$B$76)+((Tabla_Exp_113034[[#This Row],[log ( '[F-']+Kpot'[Cl-'] )]]-$F$68)^2/$B$77))</f>
        <v>#DIV/0!</v>
      </c>
      <c r="O56" s="55" t="e">
        <f>($B$87*Tabla_Exp_113034[[#This Row],[log ( '[F-']+Kpot'[Cl-'] )]]+$B$88)-$B$92*$B$80*SQRT((1/$B$76)+((Tabla_Exp_113034[[#This Row],[log ( '[F-']+Kpot'[Cl-'] )]]-$F$68)^2/$B$77))</f>
        <v>#DIV/0!</v>
      </c>
      <c r="P56" s="3" t="e">
        <f>IF(Tabla_Exp_113034[[#This Row],[Disolución estándar]]="",NA(),(Tabla_Exp_113034[[#This Row],[∆E vs. ER promedio '[V']]]-(Tabla_Exp_113034[[#This Row],[log ( '[F-']+Kpot'[Cl-'] )]]*$B$87+$B$88))/$B$80)</f>
        <v>#DIV/0!</v>
      </c>
      <c r="Q56" s="27">
        <f>IF(Tabla_Exp_113034[[#This Row],[Disolución estándar]]="",NA(),_xlfn.STDEV.S(Tabla_Exp_113034[[#This Row],[∆E vs. ER Medida 1 '[mV']]:[∆E vs. ER Medida 3 '[mV']]])/1000)</f>
        <v>1.6400914608643027E-2</v>
      </c>
    </row>
    <row r="57" spans="1:25" ht="16" x14ac:dyDescent="0.2">
      <c r="A57" s="43">
        <v>2</v>
      </c>
      <c r="B57" s="22">
        <f>$B$36*1/50*1/100</f>
        <v>3.2651845677542265E-5</v>
      </c>
      <c r="C57" s="51">
        <v>4.37</v>
      </c>
      <c r="D57" s="22">
        <f>Tabla_Exp_113034[[#This Row],[Cstd en la celda '[mol/L']]]*(1/(1+10^($B$18-Tabla_Exp_113034[[#This Row],[pH]])))</f>
        <v>3.0584106317648232E-5</v>
      </c>
      <c r="E57" s="40"/>
      <c r="F57" s="40"/>
      <c r="G57" s="45">
        <v>189.7</v>
      </c>
      <c r="H57" s="45">
        <v>190.4</v>
      </c>
      <c r="I57" s="45">
        <v>189.4</v>
      </c>
      <c r="J57" s="27">
        <f>IF(Tabla_Exp_113034[[#This Row],[Disolución estándar]]="",NA(),AVERAGE(Tabla_Exp_113034[[#This Row],[∆E vs. ER Medida 1 '[mV']]:[∆E vs. ER Medida 3 '[mV']]])/1000)</f>
        <v>0.18983333333333335</v>
      </c>
      <c r="K57" s="33">
        <f>Tabla_Exp_113034[[#This Row],[log ( '[F-']+Kpot'[Cl-'] )]]*Tabla_Exp_113034[[#This Row],[log ( '[F-']+Kpot'[Cl-'] )]]</f>
        <v>0</v>
      </c>
      <c r="L57" s="33">
        <f>Tabla_Exp_113034[[#This Row],[∆E vs. ER promedio '[V']]]*Tabla_Exp_113034[[#This Row],[∆E vs. ER promedio '[V']]]</f>
        <v>3.6036694444444455E-2</v>
      </c>
      <c r="M57" s="21">
        <f>Tabla_Exp_113034[[#This Row],[∆E vs. ER promedio '[V']]]*Tabla_Exp_113034[[#This Row],[log ( '[F-']+Kpot'[Cl-'] )]]</f>
        <v>0</v>
      </c>
      <c r="N57" s="55" t="e">
        <f>($B$87*Tabla_Exp_113034[[#This Row],[log ( '[F-']+Kpot'[Cl-'] )]]+$B$88)+$B$92*$B$80*SQRT((1/$B$76)+((Tabla_Exp_113034[[#This Row],[log ( '[F-']+Kpot'[Cl-'] )]]-$F$68)^2/$B$77))</f>
        <v>#DIV/0!</v>
      </c>
      <c r="O57" s="55" t="e">
        <f>($B$87*Tabla_Exp_113034[[#This Row],[log ( '[F-']+Kpot'[Cl-'] )]]+$B$88)-$B$92*$B$80*SQRT((1/$B$76)+((Tabla_Exp_113034[[#This Row],[log ( '[F-']+Kpot'[Cl-'] )]]-$F$68)^2/$B$77))</f>
        <v>#DIV/0!</v>
      </c>
      <c r="P57" s="3" t="e">
        <f>IF(Tabla_Exp_113034[[#This Row],[Disolución estándar]]="",NA(),(Tabla_Exp_113034[[#This Row],[∆E vs. ER promedio '[V']]]-(Tabla_Exp_113034[[#This Row],[log ( '[F-']+Kpot'[Cl-'] )]]*$B$87+$B$88))/$B$80)</f>
        <v>#DIV/0!</v>
      </c>
      <c r="Q57" s="27">
        <f>IF(Tabla_Exp_113034[[#This Row],[Disolución estándar]]="",NA(),_xlfn.STDEV.S(Tabla_Exp_113034[[#This Row],[∆E vs. ER Medida 1 '[mV']]:[∆E vs. ER Medida 3 '[mV']]])/1000)</f>
        <v>5.1316014394469061E-4</v>
      </c>
      <c r="Y57" s="2"/>
    </row>
    <row r="58" spans="1:25" ht="16" x14ac:dyDescent="0.2">
      <c r="A58" s="43">
        <v>3</v>
      </c>
      <c r="B58" s="22">
        <f>$B$36*2/50*1/100</f>
        <v>6.5303691355084531E-5</v>
      </c>
      <c r="C58" s="51">
        <v>4.3466666666666667</v>
      </c>
      <c r="D58" s="22">
        <f>Tabla_Exp_113034[[#This Row],[Cstd en la celda '[mol/L']]]*(1/(1+10^($B$18-Tabla_Exp_113034[[#This Row],[pH]])))</f>
        <v>6.0955148756540507E-5</v>
      </c>
      <c r="E58" s="40"/>
      <c r="F58" s="40"/>
      <c r="G58" s="45">
        <v>172.2</v>
      </c>
      <c r="H58" s="45">
        <v>172.1</v>
      </c>
      <c r="I58" s="45">
        <v>172.4</v>
      </c>
      <c r="J58" s="27">
        <f>IF(Tabla_Exp_113034[[#This Row],[Disolución estándar]]="",NA(),AVERAGE(Tabla_Exp_113034[[#This Row],[∆E vs. ER Medida 1 '[mV']]:[∆E vs. ER Medida 3 '[mV']]])/1000)</f>
        <v>0.17223333333333332</v>
      </c>
      <c r="K58" s="21">
        <f>Tabla_Exp_113034[[#This Row],[log ( '[F-']+Kpot'[Cl-'] )]]*Tabla_Exp_113034[[#This Row],[log ( '[F-']+Kpot'[Cl-'] )]]</f>
        <v>0</v>
      </c>
      <c r="L58" s="21">
        <f>Tabla_Exp_113034[[#This Row],[∆E vs. ER promedio '[V']]]*Tabla_Exp_113034[[#This Row],[∆E vs. ER promedio '[V']]]</f>
        <v>2.9664321111111107E-2</v>
      </c>
      <c r="M58" s="21">
        <f>Tabla_Exp_113034[[#This Row],[∆E vs. ER promedio '[V']]]*Tabla_Exp_113034[[#This Row],[log ( '[F-']+Kpot'[Cl-'] )]]</f>
        <v>0</v>
      </c>
      <c r="N58" s="55" t="e">
        <f>($B$87*Tabla_Exp_113034[[#This Row],[log ( '[F-']+Kpot'[Cl-'] )]]+$B$88)+$B$92*$B$80*SQRT((1/$B$76)+((Tabla_Exp_113034[[#This Row],[log ( '[F-']+Kpot'[Cl-'] )]]-$F$68)^2/$B$77))</f>
        <v>#DIV/0!</v>
      </c>
      <c r="O58" s="55" t="e">
        <f>($B$87*Tabla_Exp_113034[[#This Row],[log ( '[F-']+Kpot'[Cl-'] )]]+$B$88)-$B$92*$B$80*SQRT((1/$B$76)+((Tabla_Exp_113034[[#This Row],[log ( '[F-']+Kpot'[Cl-'] )]]-$F$68)^2/$B$77))</f>
        <v>#DIV/0!</v>
      </c>
      <c r="P58" s="3" t="e">
        <f>IF(Tabla_Exp_113034[[#This Row],[Disolución estándar]]="",NA(),(Tabla_Exp_113034[[#This Row],[∆E vs. ER promedio '[V']]]-(Tabla_Exp_113034[[#This Row],[log ( '[F-']+Kpot'[Cl-'] )]]*$B$87+$B$88))/$B$80)</f>
        <v>#DIV/0!</v>
      </c>
      <c r="Q58" s="27">
        <f>IF(Tabla_Exp_113034[[#This Row],[Disolución estándar]]="",NA(),_xlfn.STDEV.S(Tabla_Exp_113034[[#This Row],[∆E vs. ER Medida 1 '[mV']]:[∆E vs. ER Medida 3 '[mV']]])/1000)</f>
        <v>1.5275252316520149E-4</v>
      </c>
      <c r="R58"/>
      <c r="S58"/>
      <c r="T58"/>
      <c r="U58"/>
      <c r="V58" s="41"/>
      <c r="W58"/>
      <c r="X58"/>
      <c r="Y58" s="2"/>
    </row>
    <row r="59" spans="1:25" ht="16" x14ac:dyDescent="0.2">
      <c r="A59" s="43">
        <v>4</v>
      </c>
      <c r="B59" s="22">
        <f>$B$36*1/50*10/100</f>
        <v>3.265184567754227E-4</v>
      </c>
      <c r="C59" s="51">
        <v>4.376666666666666</v>
      </c>
      <c r="D59" s="22">
        <f>Tabla_Exp_113034[[#This Row],[Cstd en la celda '[mol/L']]]*(1/(1+10^($B$18-Tabla_Exp_113034[[#This Row],[pH]])))</f>
        <v>3.0613638692491587E-4</v>
      </c>
      <c r="E59" s="40"/>
      <c r="F59" s="40"/>
      <c r="G59" s="45">
        <v>134.69999999999999</v>
      </c>
      <c r="H59" s="45">
        <v>134.1</v>
      </c>
      <c r="I59" s="45">
        <v>134.6</v>
      </c>
      <c r="J59" s="27">
        <f>IF(Tabla_Exp_113034[[#This Row],[Disolución estándar]]="",NA(),AVERAGE(Tabla_Exp_113034[[#This Row],[∆E vs. ER Medida 1 '[mV']]:[∆E vs. ER Medida 3 '[mV']]])/1000)</f>
        <v>0.13446666666666668</v>
      </c>
      <c r="K59" s="21">
        <f>Tabla_Exp_113034[[#This Row],[log ( '[F-']+Kpot'[Cl-'] )]]*Tabla_Exp_113034[[#This Row],[log ( '[F-']+Kpot'[Cl-'] )]]</f>
        <v>0</v>
      </c>
      <c r="L59" s="21">
        <f>Tabla_Exp_113034[[#This Row],[∆E vs. ER promedio '[V']]]*Tabla_Exp_113034[[#This Row],[∆E vs. ER promedio '[V']]]</f>
        <v>1.8081284444444446E-2</v>
      </c>
      <c r="M59" s="21">
        <f>Tabla_Exp_113034[[#This Row],[∆E vs. ER promedio '[V']]]*Tabla_Exp_113034[[#This Row],[log ( '[F-']+Kpot'[Cl-'] )]]</f>
        <v>0</v>
      </c>
      <c r="N59" s="55" t="e">
        <f>($B$87*Tabla_Exp_113034[[#This Row],[log ( '[F-']+Kpot'[Cl-'] )]]+$B$88)+$B$92*$B$80*SQRT((1/$B$76)+((Tabla_Exp_113034[[#This Row],[log ( '[F-']+Kpot'[Cl-'] )]]-$F$68)^2/$B$77))</f>
        <v>#DIV/0!</v>
      </c>
      <c r="O59" s="55" t="e">
        <f>($B$87*Tabla_Exp_113034[[#This Row],[log ( '[F-']+Kpot'[Cl-'] )]]+$B$88)-$B$92*$B$80*SQRT((1/$B$76)+((Tabla_Exp_113034[[#This Row],[log ( '[F-']+Kpot'[Cl-'] )]]-$F$68)^2/$B$77))</f>
        <v>#DIV/0!</v>
      </c>
      <c r="P59" s="3" t="e">
        <f>IF(Tabla_Exp_113034[[#This Row],[Disolución estándar]]="",NA(),(Tabla_Exp_113034[[#This Row],[∆E vs. ER promedio '[V']]]-(Tabla_Exp_113034[[#This Row],[log ( '[F-']+Kpot'[Cl-'] )]]*$B$87+$B$88))/$B$80)</f>
        <v>#DIV/0!</v>
      </c>
      <c r="Q59" s="27">
        <f>IF(Tabla_Exp_113034[[#This Row],[Disolución estándar]]="",NA(),_xlfn.STDEV.S(Tabla_Exp_113034[[#This Row],[∆E vs. ER Medida 1 '[mV']]:[∆E vs. ER Medida 3 '[mV']]])/1000)</f>
        <v>3.2145502536642977E-4</v>
      </c>
      <c r="R59"/>
      <c r="S59"/>
      <c r="T59"/>
      <c r="U59"/>
      <c r="V59" s="41"/>
      <c r="W59"/>
      <c r="X59"/>
      <c r="Y59" s="2"/>
    </row>
    <row r="60" spans="1:25" ht="16" x14ac:dyDescent="0.2">
      <c r="A60" s="43">
        <v>5</v>
      </c>
      <c r="B60" s="22">
        <f>$B$36*2/50*10/100</f>
        <v>6.5303691355084539E-4</v>
      </c>
      <c r="C60" s="51">
        <v>4.3633333333333333</v>
      </c>
      <c r="D60" s="22">
        <f>Tabla_Exp_113034[[#This Row],[Cstd en la celda '[mol/L']]]*(1/(1+10^($B$18-Tabla_Exp_113034[[#This Row],[pH]])))</f>
        <v>6.1108350714361779E-4</v>
      </c>
      <c r="E60" s="40"/>
      <c r="F60" s="40"/>
      <c r="G60" s="45">
        <v>116.7</v>
      </c>
      <c r="H60" s="45">
        <v>116.1</v>
      </c>
      <c r="I60" s="45">
        <v>116.4</v>
      </c>
      <c r="J60" s="27">
        <f>IF(Tabla_Exp_113034[[#This Row],[Disolución estándar]]="",NA(),AVERAGE(Tabla_Exp_113034[[#This Row],[∆E vs. ER Medida 1 '[mV']]:[∆E vs. ER Medida 3 '[mV']]])/1000)</f>
        <v>0.11640000000000002</v>
      </c>
      <c r="K60" s="21">
        <f>Tabla_Exp_113034[[#This Row],[log ( '[F-']+Kpot'[Cl-'] )]]*Tabla_Exp_113034[[#This Row],[log ( '[F-']+Kpot'[Cl-'] )]]</f>
        <v>0</v>
      </c>
      <c r="L60" s="21">
        <f>Tabla_Exp_113034[[#This Row],[∆E vs. ER promedio '[V']]]*Tabla_Exp_113034[[#This Row],[∆E vs. ER promedio '[V']]]</f>
        <v>1.3548960000000004E-2</v>
      </c>
      <c r="M60" s="21">
        <f>Tabla_Exp_113034[[#This Row],[∆E vs. ER promedio '[V']]]*Tabla_Exp_113034[[#This Row],[log ( '[F-']+Kpot'[Cl-'] )]]</f>
        <v>0</v>
      </c>
      <c r="N60" s="55" t="e">
        <f>($B$87*Tabla_Exp_113034[[#This Row],[log ( '[F-']+Kpot'[Cl-'] )]]+$B$88)+$B$92*$B$80*SQRT((1/$B$76)+((Tabla_Exp_113034[[#This Row],[log ( '[F-']+Kpot'[Cl-'] )]]-$F$68)^2/$B$77))</f>
        <v>#DIV/0!</v>
      </c>
      <c r="O60" s="55" t="e">
        <f>($B$87*Tabla_Exp_113034[[#This Row],[log ( '[F-']+Kpot'[Cl-'] )]]+$B$88)-$B$92*$B$80*SQRT((1/$B$76)+((Tabla_Exp_113034[[#This Row],[log ( '[F-']+Kpot'[Cl-'] )]]-$F$68)^2/$B$77))</f>
        <v>#DIV/0!</v>
      </c>
      <c r="P60" s="3" t="e">
        <f>IF(Tabla_Exp_113034[[#This Row],[Disolución estándar]]="",NA(),(Tabla_Exp_113034[[#This Row],[∆E vs. ER promedio '[V']]]-(Tabla_Exp_113034[[#This Row],[log ( '[F-']+Kpot'[Cl-'] )]]*$B$87+$B$88))/$B$80)</f>
        <v>#DIV/0!</v>
      </c>
      <c r="Q60" s="27">
        <f>IF(Tabla_Exp_113034[[#This Row],[Disolución estándar]]="",NA(),_xlfn.STDEV.S(Tabla_Exp_113034[[#This Row],[∆E vs. ER Medida 1 '[mV']]:[∆E vs. ER Medida 3 '[mV']]])/1000)</f>
        <v>3.0000000000000426E-4</v>
      </c>
      <c r="R60"/>
      <c r="S60"/>
      <c r="T60"/>
      <c r="U60"/>
      <c r="V60" s="41"/>
      <c r="W60"/>
      <c r="X60"/>
      <c r="Y60" s="2"/>
    </row>
    <row r="61" spans="1:25" ht="16" x14ac:dyDescent="0.2">
      <c r="A61" s="43">
        <v>6</v>
      </c>
      <c r="B61" s="22">
        <f>$B$36*2/50</f>
        <v>6.5303691355084537E-3</v>
      </c>
      <c r="C61" s="51">
        <v>4.43</v>
      </c>
      <c r="D61" s="22">
        <f>Tabla_Exp_113034[[#This Row],[Cstd en la celda '[mol/L']]]*(1/(1+10^($B$18-Tabla_Exp_113034[[#This Row],[pH]])))</f>
        <v>6.1672165045194016E-3</v>
      </c>
      <c r="E61" s="40"/>
      <c r="F61" s="40"/>
      <c r="G61" s="45">
        <v>54.8</v>
      </c>
      <c r="H61" s="45">
        <v>54.5</v>
      </c>
      <c r="I61" s="45">
        <v>54.1</v>
      </c>
      <c r="J61" s="27">
        <f>IF(Tabla_Exp_113034[[#This Row],[Disolución estándar]]="",NA(),AVERAGE(Tabla_Exp_113034[[#This Row],[∆E vs. ER Medida 1 '[mV']]:[∆E vs. ER Medida 3 '[mV']]])/1000)</f>
        <v>5.446666666666667E-2</v>
      </c>
      <c r="K61" s="21">
        <f>Tabla_Exp_113034[[#This Row],[log ( '[F-']+Kpot'[Cl-'] )]]*Tabla_Exp_113034[[#This Row],[log ( '[F-']+Kpot'[Cl-'] )]]</f>
        <v>0</v>
      </c>
      <c r="L61" s="21">
        <f>Tabla_Exp_113034[[#This Row],[∆E vs. ER promedio '[V']]]*Tabla_Exp_113034[[#This Row],[∆E vs. ER promedio '[V']]]</f>
        <v>2.9666177777777783E-3</v>
      </c>
      <c r="M61" s="21">
        <f>Tabla_Exp_113034[[#This Row],[∆E vs. ER promedio '[V']]]*Tabla_Exp_113034[[#This Row],[log ( '[F-']+Kpot'[Cl-'] )]]</f>
        <v>0</v>
      </c>
      <c r="N61" s="55" t="e">
        <f>($B$87*Tabla_Exp_113034[[#This Row],[log ( '[F-']+Kpot'[Cl-'] )]]+$B$88)+$B$92*$B$80*SQRT((1/$B$76)+((Tabla_Exp_113034[[#This Row],[log ( '[F-']+Kpot'[Cl-'] )]]-$F$68)^2/$B$77))</f>
        <v>#DIV/0!</v>
      </c>
      <c r="O61" s="55" t="e">
        <f>($B$87*Tabla_Exp_113034[[#This Row],[log ( '[F-']+Kpot'[Cl-'] )]]+$B$88)-$B$92*$B$80*SQRT((1/$B$76)+((Tabla_Exp_113034[[#This Row],[log ( '[F-']+Kpot'[Cl-'] )]]-$F$68)^2/$B$77))</f>
        <v>#DIV/0!</v>
      </c>
      <c r="P61" s="3" t="e">
        <f>IF(Tabla_Exp_113034[[#This Row],[Disolución estándar]]="",NA(),(Tabla_Exp_113034[[#This Row],[∆E vs. ER promedio '[V']]]-(Tabla_Exp_113034[[#This Row],[log ( '[F-']+Kpot'[Cl-'] )]]*$B$87+$B$88))/$B$80)</f>
        <v>#DIV/0!</v>
      </c>
      <c r="Q61" s="27">
        <f>IF(Tabla_Exp_113034[[#This Row],[Disolución estándar]]="",NA(),_xlfn.STDEV.S(Tabla_Exp_113034[[#This Row],[∆E vs. ER Medida 1 '[mV']]:[∆E vs. ER Medida 3 '[mV']]])/1000)</f>
        <v>3.511884584284225E-4</v>
      </c>
      <c r="R61"/>
      <c r="S61"/>
      <c r="T61"/>
      <c r="U61"/>
      <c r="V61" s="41"/>
      <c r="W61"/>
      <c r="X61"/>
      <c r="Y61" s="2"/>
    </row>
    <row r="62" spans="1:25" ht="16" x14ac:dyDescent="0.2">
      <c r="A62" s="43">
        <v>7</v>
      </c>
      <c r="B62" s="22">
        <f>$B$36*10/50</f>
        <v>3.2651845677542271E-2</v>
      </c>
      <c r="C62" s="51">
        <v>4.4933333333333332</v>
      </c>
      <c r="D62" s="22">
        <f>Tabla_Exp_113034[[#This Row],[Cstd en la celda '[mol/L']]]*(1/(1+10^($B$18-Tabla_Exp_113034[[#This Row],[pH]])))</f>
        <v>3.107054125525548E-2</v>
      </c>
      <c r="E62" s="40"/>
      <c r="F62" s="40"/>
      <c r="G62" s="45">
        <v>15.5</v>
      </c>
      <c r="H62" s="45">
        <v>15.4</v>
      </c>
      <c r="I62" s="45">
        <v>15.7</v>
      </c>
      <c r="J62" s="27">
        <f>IF(Tabla_Exp_113034[[#This Row],[Disolución estándar]]="",NA(),AVERAGE(Tabla_Exp_113034[[#This Row],[∆E vs. ER Medida 1 '[mV']]:[∆E vs. ER Medida 3 '[mV']]])/1000)</f>
        <v>1.5533333333333331E-2</v>
      </c>
      <c r="K62" s="21">
        <f>Tabla_Exp_113034[[#This Row],[log ( '[F-']+Kpot'[Cl-'] )]]*Tabla_Exp_113034[[#This Row],[log ( '[F-']+Kpot'[Cl-'] )]]</f>
        <v>0</v>
      </c>
      <c r="L62" s="21">
        <f>Tabla_Exp_113034[[#This Row],[∆E vs. ER promedio '[V']]]*Tabla_Exp_113034[[#This Row],[∆E vs. ER promedio '[V']]]</f>
        <v>2.4128444444444438E-4</v>
      </c>
      <c r="M62" s="21">
        <f>Tabla_Exp_113034[[#This Row],[∆E vs. ER promedio '[V']]]*Tabla_Exp_113034[[#This Row],[log ( '[F-']+Kpot'[Cl-'] )]]</f>
        <v>0</v>
      </c>
      <c r="N62" s="55" t="e">
        <f>($B$87*Tabla_Exp_113034[[#This Row],[log ( '[F-']+Kpot'[Cl-'] )]]+$B$88)+$B$92*$B$80*SQRT((1/$B$76)+((Tabla_Exp_113034[[#This Row],[log ( '[F-']+Kpot'[Cl-'] )]]-$F$68)^2/$B$77))</f>
        <v>#DIV/0!</v>
      </c>
      <c r="O62" s="55" t="e">
        <f>($B$87*Tabla_Exp_113034[[#This Row],[log ( '[F-']+Kpot'[Cl-'] )]]+$B$88)-$B$92*$B$80*SQRT((1/$B$76)+((Tabla_Exp_113034[[#This Row],[log ( '[F-']+Kpot'[Cl-'] )]]-$F$68)^2/$B$77))</f>
        <v>#DIV/0!</v>
      </c>
      <c r="P62" s="3" t="e">
        <f>IF(Tabla_Exp_113034[[#This Row],[Disolución estándar]]="",NA(),(Tabla_Exp_113034[[#This Row],[∆E vs. ER promedio '[V']]]-(Tabla_Exp_113034[[#This Row],[log ( '[F-']+Kpot'[Cl-'] )]]*$B$87+$B$88))/$B$80)</f>
        <v>#DIV/0!</v>
      </c>
      <c r="Q62" s="27">
        <f>IF(Tabla_Exp_113034[[#This Row],[Disolución estándar]]="",NA(),_xlfn.STDEV.S(Tabla_Exp_113034[[#This Row],[∆E vs. ER Medida 1 '[mV']]:[∆E vs. ER Medida 3 '[mV']]])/1000)</f>
        <v>1.5275252316519414E-4</v>
      </c>
      <c r="R62"/>
      <c r="S62"/>
      <c r="T62"/>
      <c r="U62"/>
      <c r="V62" s="41"/>
      <c r="W62"/>
      <c r="X62"/>
      <c r="Y62" s="2"/>
    </row>
    <row r="63" spans="1:25" ht="16" x14ac:dyDescent="0.2">
      <c r="A63" s="43">
        <v>8</v>
      </c>
      <c r="B63" s="22">
        <f>$B$36*20/50</f>
        <v>6.5303691355084542E-2</v>
      </c>
      <c r="C63" s="51">
        <v>4.63</v>
      </c>
      <c r="D63" s="22">
        <f>Tabla_Exp_113034[[#This Row],[Cstd en la celda '[mol/L']]]*(1/(1+10^($B$18-Tabla_Exp_113034[[#This Row],[pH]])))</f>
        <v>6.2964344152132951E-2</v>
      </c>
      <c r="E63" s="40"/>
      <c r="F63" s="40"/>
      <c r="G63" s="45">
        <v>-2.7</v>
      </c>
      <c r="H63" s="45">
        <v>-3</v>
      </c>
      <c r="I63" s="45">
        <v>-3.2</v>
      </c>
      <c r="J63" s="27">
        <f>IF(Tabla_Exp_113034[[#This Row],[Disolución estándar]]="",NA(),AVERAGE(Tabla_Exp_113034[[#This Row],[∆E vs. ER Medida 1 '[mV']]:[∆E vs. ER Medida 3 '[mV']]])/1000)</f>
        <v>-2.9666666666666669E-3</v>
      </c>
      <c r="K63" s="21">
        <f>Tabla_Exp_113034[[#This Row],[log ( '[F-']+Kpot'[Cl-'] )]]*Tabla_Exp_113034[[#This Row],[log ( '[F-']+Kpot'[Cl-'] )]]</f>
        <v>0</v>
      </c>
      <c r="L63" s="21">
        <f>Tabla_Exp_113034[[#This Row],[∆E vs. ER promedio '[V']]]*Tabla_Exp_113034[[#This Row],[∆E vs. ER promedio '[V']]]</f>
        <v>8.8011111111111134E-6</v>
      </c>
      <c r="M63" s="21">
        <f>Tabla_Exp_113034[[#This Row],[∆E vs. ER promedio '[V']]]*Tabla_Exp_113034[[#This Row],[log ( '[F-']+Kpot'[Cl-'] )]]</f>
        <v>0</v>
      </c>
      <c r="N63" s="55" t="e">
        <f>($B$87*Tabla_Exp_113034[[#This Row],[log ( '[F-']+Kpot'[Cl-'] )]]+$B$88)+$B$92*$B$80*SQRT((1/$B$76)+((Tabla_Exp_113034[[#This Row],[log ( '[F-']+Kpot'[Cl-'] )]]-$F$68)^2/$B$77))</f>
        <v>#DIV/0!</v>
      </c>
      <c r="O63" s="55" t="e">
        <f>($B$87*Tabla_Exp_113034[[#This Row],[log ( '[F-']+Kpot'[Cl-'] )]]+$B$88)-$B$92*$B$80*SQRT((1/$B$76)+((Tabla_Exp_113034[[#This Row],[log ( '[F-']+Kpot'[Cl-'] )]]-$F$68)^2/$B$77))</f>
        <v>#DIV/0!</v>
      </c>
      <c r="P63" s="3" t="e">
        <f>IF(Tabla_Exp_113034[[#This Row],[Disolución estándar]]="",NA(),(Tabla_Exp_113034[[#This Row],[∆E vs. ER promedio '[V']]]-(Tabla_Exp_113034[[#This Row],[log ( '[F-']+Kpot'[Cl-'] )]]*$B$87+$B$88))/$B$80)</f>
        <v>#DIV/0!</v>
      </c>
      <c r="Q63" s="27">
        <f>IF(Tabla_Exp_113034[[#This Row],[Disolución estándar]]="",NA(),_xlfn.STDEV.S(Tabla_Exp_113034[[#This Row],[∆E vs. ER Medida 1 '[mV']]:[∆E vs. ER Medida 3 '[mV']]])/1000)</f>
        <v>2.5166114784235834E-4</v>
      </c>
      <c r="R63"/>
      <c r="S63"/>
      <c r="T63"/>
      <c r="U63"/>
      <c r="V63" s="41"/>
      <c r="W63"/>
      <c r="X63"/>
      <c r="Y63" s="2"/>
    </row>
    <row r="64" spans="1:25" ht="16" x14ac:dyDescent="0.2">
      <c r="A64" s="14"/>
      <c r="B64" s="16"/>
      <c r="C64" s="15"/>
      <c r="D64" s="5"/>
      <c r="E64" s="13"/>
      <c r="F64" s="4"/>
      <c r="G64" s="4"/>
      <c r="H64" s="12"/>
      <c r="I64" s="5"/>
      <c r="J64" s="5"/>
      <c r="K64"/>
      <c r="L64"/>
      <c r="M64"/>
      <c r="N64"/>
      <c r="O64"/>
      <c r="P64" s="2"/>
    </row>
    <row r="65" spans="1:16" ht="16" x14ac:dyDescent="0.2">
      <c r="A65" s="14"/>
      <c r="B65" s="16"/>
      <c r="C65" s="15"/>
      <c r="D65" s="5"/>
      <c r="E65" s="13"/>
      <c r="F65" s="4"/>
      <c r="G65" s="4"/>
      <c r="H65" s="12"/>
      <c r="I65" s="5"/>
      <c r="J65" s="5"/>
      <c r="K65"/>
      <c r="L65"/>
      <c r="M65"/>
      <c r="N65"/>
      <c r="O65"/>
      <c r="P65" s="2"/>
    </row>
    <row r="66" spans="1:16" ht="16" x14ac:dyDescent="0.2">
      <c r="A66" s="14"/>
      <c r="B66" s="16"/>
      <c r="C66" s="15"/>
      <c r="D66" s="5"/>
      <c r="E66" s="13"/>
      <c r="F66" s="4"/>
      <c r="G66" s="4"/>
      <c r="H66" s="12"/>
      <c r="I66" s="5"/>
      <c r="J66" s="5"/>
      <c r="K66" s="6"/>
      <c r="L66" s="3"/>
      <c r="M66"/>
      <c r="N66"/>
      <c r="O66"/>
      <c r="P66" s="2"/>
    </row>
    <row r="67" spans="1:16" ht="16" x14ac:dyDescent="0.2">
      <c r="A67" s="37" t="s">
        <v>26</v>
      </c>
      <c r="F67" s="31" cm="1">
        <f t="array" ref="F67">SUM(IF(ISNA(Tabla_Exp_113034[log ( '[F-']+Kpot'[Cl-'] )]),"",Tabla_Exp_113034[log ( '[F-']+Kpot'[Cl-'] )]))</f>
        <v>0</v>
      </c>
      <c r="J67" s="31" cm="1">
        <f t="array" ref="J67">SUM(IF(ISNA(Tabla_Exp_113034[∆E vs. ER promedio '[V']]),"",Tabla_Exp_113034[∆E vs. ER promedio '[V']]))</f>
        <v>0.89516666666666667</v>
      </c>
      <c r="K67" s="31" cm="1">
        <f t="array" ref="K67">SUM(IF(ISNA(Tabla_Exp_113034[xx]),"",Tabla_Exp_113034[xx]))</f>
        <v>0</v>
      </c>
      <c r="L67" s="31" cm="1">
        <f t="array" ref="L67">SUM(IF(ISNA(Tabla_Exp_113034[yy]),"",Tabla_Exp_113034[yy]))</f>
        <v>0.14685900333333335</v>
      </c>
      <c r="M67" s="31" cm="1">
        <f t="array" ref="M67">SUM(IF(ISNA(Tabla_Exp_113034[xy]),"",Tabla_Exp_113034[xy]))</f>
        <v>0</v>
      </c>
      <c r="N67"/>
      <c r="O67"/>
      <c r="P67" s="2"/>
    </row>
    <row r="68" spans="1:16" ht="16" x14ac:dyDescent="0.2">
      <c r="A68" s="38" t="s">
        <v>27</v>
      </c>
      <c r="F68" s="31" cm="1">
        <f t="array" ref="F68">AVERAGE(IF(ISNA(Tabla_Exp_113034[log ( '[F-']+Kpot'[Cl-'] )]),"",Tabla_Exp_113034[log ( '[F-']+Kpot'[Cl-'] )]))</f>
        <v>0</v>
      </c>
      <c r="J68" s="31" cm="1">
        <f t="array" ref="J68">AVERAGE(IF(ISNA(Tabla_Exp_113034[∆E vs. ER promedio '[V']]),"",Tabla_Exp_113034[∆E vs. ER promedio '[V']]))</f>
        <v>0.11189583333333333</v>
      </c>
      <c r="K68" s="4"/>
      <c r="L68" s="12"/>
      <c r="M68" s="5"/>
      <c r="N68"/>
      <c r="O68"/>
      <c r="P68" s="2"/>
    </row>
    <row r="69" spans="1:16" ht="16" x14ac:dyDescent="0.2">
      <c r="A69"/>
      <c r="B69" s="16"/>
      <c r="C69" s="15"/>
      <c r="D69" s="14"/>
      <c r="E69" s="13"/>
      <c r="F69" s="4"/>
      <c r="G69" s="4"/>
      <c r="H69" s="12"/>
      <c r="I69" s="5"/>
      <c r="J69" s="5"/>
      <c r="K69" s="6"/>
      <c r="L69" s="3"/>
      <c r="M69"/>
      <c r="N69"/>
      <c r="O69"/>
      <c r="P69" s="2"/>
    </row>
    <row r="70" spans="1:16" ht="16" x14ac:dyDescent="0.2">
      <c r="A70"/>
      <c r="B70" s="16"/>
      <c r="C70" s="15"/>
      <c r="D70" s="14"/>
      <c r="F70" s="4"/>
      <c r="G70" s="4"/>
      <c r="H70" s="12"/>
      <c r="I70" s="5"/>
      <c r="J70" s="5"/>
      <c r="K70" s="6"/>
      <c r="L70" s="3"/>
      <c r="M70"/>
      <c r="N70"/>
      <c r="O70"/>
      <c r="P70" s="2"/>
    </row>
    <row r="71" spans="1:16" ht="16" x14ac:dyDescent="0.2">
      <c r="B71" s="16"/>
      <c r="C71" s="15"/>
      <c r="D71" s="14"/>
      <c r="E71" s="13"/>
      <c r="F71" s="4"/>
      <c r="G71" s="4"/>
      <c r="H71" s="12"/>
      <c r="I71" s="5"/>
      <c r="J71" s="5"/>
      <c r="K71" s="6"/>
      <c r="L71" s="3"/>
      <c r="M71"/>
      <c r="N71"/>
      <c r="O71"/>
      <c r="P71" s="2"/>
    </row>
    <row r="72" spans="1:16" ht="16" x14ac:dyDescent="0.2">
      <c r="B72" s="16"/>
      <c r="C72" s="15"/>
      <c r="D72" s="14"/>
      <c r="E72" s="13"/>
      <c r="F72" s="4"/>
      <c r="G72" s="4"/>
      <c r="H72" s="12"/>
      <c r="I72" s="5"/>
      <c r="J72" s="5"/>
      <c r="K72" s="6"/>
      <c r="L72" s="3"/>
      <c r="M72"/>
      <c r="N72"/>
      <c r="O72"/>
      <c r="P72" s="2"/>
    </row>
    <row r="73" spans="1:16" ht="16" x14ac:dyDescent="0.2">
      <c r="B73" s="16"/>
      <c r="C73" s="15"/>
      <c r="D73" s="14"/>
      <c r="E73" s="13"/>
      <c r="F73" s="4"/>
      <c r="G73" s="4"/>
      <c r="H73" s="12"/>
      <c r="I73" s="5"/>
      <c r="J73" s="5"/>
      <c r="K73" s="6"/>
      <c r="L73" s="18"/>
      <c r="M73"/>
      <c r="N73"/>
      <c r="O73"/>
      <c r="P73" s="2"/>
    </row>
    <row r="74" spans="1:16" ht="16" x14ac:dyDescent="0.2">
      <c r="B74" s="16"/>
      <c r="C74" s="15"/>
      <c r="D74" s="14"/>
      <c r="E74" s="13"/>
      <c r="F74" s="4"/>
      <c r="G74" s="4"/>
      <c r="H74" s="12"/>
      <c r="I74" s="5"/>
      <c r="J74" s="5"/>
      <c r="K74" s="6"/>
      <c r="L74" s="3"/>
      <c r="M74"/>
      <c r="N74"/>
      <c r="O74"/>
      <c r="P74" s="2"/>
    </row>
    <row r="75" spans="1:16" ht="16" x14ac:dyDescent="0.2">
      <c r="A75"/>
      <c r="B75" s="16"/>
      <c r="C75" s="15"/>
      <c r="D75" s="14"/>
      <c r="E75" s="13"/>
      <c r="F75" s="4"/>
      <c r="G75" s="4"/>
      <c r="H75" s="12"/>
      <c r="I75" s="5"/>
      <c r="J75" s="5"/>
      <c r="K75" s="6"/>
      <c r="L75" s="3"/>
      <c r="M75"/>
      <c r="N75"/>
      <c r="O75"/>
      <c r="P75" s="2"/>
    </row>
    <row r="76" spans="1:16" ht="16" x14ac:dyDescent="0.2">
      <c r="A76" s="7" t="s">
        <v>14</v>
      </c>
      <c r="B76" s="36">
        <f>COUNT(Tabla_Exp_113034[Disolución estándar])</f>
        <v>8</v>
      </c>
      <c r="C76" s="15"/>
      <c r="I76" s="5"/>
      <c r="J76" s="5"/>
      <c r="K76" s="6"/>
      <c r="L76" s="3"/>
      <c r="M76"/>
      <c r="N76"/>
      <c r="O76"/>
      <c r="P76" s="2"/>
    </row>
    <row r="77" spans="1:16" ht="18" x14ac:dyDescent="0.25">
      <c r="A77" s="7" t="s">
        <v>13</v>
      </c>
      <c r="B77" s="31">
        <f>K67-F67^2/B76</f>
        <v>0</v>
      </c>
      <c r="C77" s="15"/>
      <c r="D77" s="96" t="s">
        <v>12</v>
      </c>
      <c r="E77" s="96"/>
      <c r="F77" s="96"/>
      <c r="G77" s="96"/>
      <c r="H77" s="96"/>
      <c r="I77" s="5"/>
      <c r="J77" s="5"/>
      <c r="K77" s="6"/>
      <c r="L77" s="20"/>
      <c r="M77"/>
      <c r="N77" s="19"/>
      <c r="O77"/>
      <c r="P77" s="2"/>
    </row>
    <row r="78" spans="1:16" ht="18" customHeight="1" x14ac:dyDescent="0.25">
      <c r="A78" s="7" t="s">
        <v>11</v>
      </c>
      <c r="B78" s="31">
        <f>L67-J67^2/B76</f>
        <v>4.6693583194444457E-2</v>
      </c>
      <c r="C78" s="15"/>
      <c r="D78" s="96"/>
      <c r="E78" s="96"/>
      <c r="F78" s="96"/>
      <c r="G78" s="96"/>
      <c r="H78" s="96"/>
      <c r="I78" s="5"/>
      <c r="J78" s="5"/>
      <c r="K78" s="6"/>
      <c r="L78" s="18"/>
      <c r="M78"/>
      <c r="N78"/>
      <c r="O78"/>
      <c r="P78" s="2"/>
    </row>
    <row r="79" spans="1:16" ht="18" x14ac:dyDescent="0.25">
      <c r="A79" s="7" t="s">
        <v>10</v>
      </c>
      <c r="B79" s="31">
        <f>M67-(F67*J67)/B76</f>
        <v>0</v>
      </c>
      <c r="C79" s="15"/>
      <c r="D79" s="14"/>
      <c r="E79" s="13"/>
      <c r="F79" s="4"/>
      <c r="G79" s="4"/>
      <c r="H79" s="12"/>
      <c r="I79" s="5"/>
      <c r="J79" s="5"/>
      <c r="K79" s="6"/>
      <c r="L79" s="3"/>
      <c r="M79"/>
      <c r="N79"/>
      <c r="O79"/>
      <c r="P79" s="2"/>
    </row>
    <row r="80" spans="1:16" ht="18" x14ac:dyDescent="0.25">
      <c r="A80" s="7" t="s">
        <v>9</v>
      </c>
      <c r="B80" s="31" t="e">
        <f>SQRT((B78-B79^2/B77)/(B76-2))</f>
        <v>#DIV/0!</v>
      </c>
      <c r="C80" s="15"/>
      <c r="D80" s="96" t="s">
        <v>8</v>
      </c>
      <c r="E80" s="96"/>
      <c r="F80" s="96"/>
      <c r="G80" s="96"/>
      <c r="H80" s="96"/>
      <c r="I80" s="5"/>
      <c r="J80" s="5"/>
      <c r="K80" s="6"/>
      <c r="L80" s="17"/>
      <c r="M80"/>
      <c r="N80"/>
      <c r="O80"/>
      <c r="P80" s="2"/>
    </row>
    <row r="81" spans="1:16" ht="16" x14ac:dyDescent="0.2">
      <c r="C81" s="15"/>
      <c r="D81"/>
      <c r="E81"/>
      <c r="F81"/>
      <c r="G81"/>
      <c r="H81"/>
      <c r="I81" s="5"/>
      <c r="J81" s="5"/>
      <c r="K81" s="6"/>
      <c r="L81" s="3"/>
      <c r="M81"/>
      <c r="N81"/>
      <c r="O81"/>
      <c r="P81" s="2"/>
    </row>
    <row r="82" spans="1:16" ht="16" x14ac:dyDescent="0.2">
      <c r="C82" s="15"/>
      <c r="I82" s="5"/>
      <c r="J82" s="5"/>
      <c r="K82" s="6"/>
      <c r="L82" s="3"/>
      <c r="M82"/>
      <c r="N82"/>
      <c r="O82"/>
      <c r="P82" s="2"/>
    </row>
    <row r="83" spans="1:16" ht="16" x14ac:dyDescent="0.2">
      <c r="A83"/>
      <c r="B83" s="16"/>
      <c r="C83" s="15"/>
      <c r="D83" s="14"/>
      <c r="E83" s="13"/>
      <c r="F83" s="4"/>
      <c r="G83" s="4"/>
      <c r="H83" s="12"/>
      <c r="I83" s="5"/>
      <c r="J83" s="5"/>
      <c r="K83" s="6"/>
      <c r="L83" s="3"/>
      <c r="M83"/>
      <c r="N83"/>
      <c r="O83"/>
      <c r="P83" s="2"/>
    </row>
    <row r="84" spans="1:16" ht="16" x14ac:dyDescent="0.2">
      <c r="C84" s="5"/>
      <c r="D84" s="14"/>
      <c r="E84" s="13"/>
      <c r="F84" s="4"/>
      <c r="G84" s="4"/>
      <c r="H84" s="12"/>
      <c r="I84" s="5"/>
      <c r="J84" s="5"/>
      <c r="K84" s="6"/>
      <c r="L84" s="3"/>
      <c r="M84"/>
      <c r="N84"/>
      <c r="O84"/>
      <c r="P84" s="2"/>
    </row>
    <row r="85" spans="1:16" ht="16" x14ac:dyDescent="0.2">
      <c r="C85" s="5"/>
      <c r="D85" s="5"/>
      <c r="E85" s="5"/>
      <c r="F85" s="4"/>
      <c r="G85" s="4"/>
      <c r="H85" s="4"/>
      <c r="I85" s="5"/>
      <c r="J85" s="5"/>
      <c r="K85" s="6"/>
      <c r="L85" s="3"/>
      <c r="M85"/>
      <c r="N85"/>
      <c r="O85"/>
      <c r="P85" s="2"/>
    </row>
    <row r="86" spans="1:16" ht="16" x14ac:dyDescent="0.2">
      <c r="D86" s="5"/>
      <c r="E86" s="5"/>
      <c r="F86" s="4"/>
      <c r="G86" s="4"/>
      <c r="H86" s="4"/>
      <c r="I86" s="5"/>
      <c r="J86" s="5"/>
      <c r="K86" s="6"/>
      <c r="L86" s="3"/>
      <c r="M86"/>
      <c r="N86"/>
      <c r="O86"/>
      <c r="P86" s="2"/>
    </row>
    <row r="87" spans="1:16" ht="16" x14ac:dyDescent="0.2">
      <c r="A87" s="8" t="s">
        <v>7</v>
      </c>
      <c r="B87" s="31" t="e">
        <f>B79/B77</f>
        <v>#DIV/0!</v>
      </c>
      <c r="D87" s="96" t="s">
        <v>6</v>
      </c>
      <c r="E87" s="96"/>
      <c r="F87" s="96"/>
      <c r="G87" s="96"/>
      <c r="H87" s="96"/>
      <c r="I87" s="5"/>
      <c r="J87" s="5"/>
      <c r="K87" s="6"/>
      <c r="L87" s="3"/>
      <c r="M87"/>
      <c r="N87"/>
      <c r="O87"/>
      <c r="P87" s="2"/>
    </row>
    <row r="88" spans="1:16" ht="16" x14ac:dyDescent="0.2">
      <c r="A88" s="9" t="s">
        <v>5</v>
      </c>
      <c r="B88" s="31" t="e">
        <f>J68-B87*F68</f>
        <v>#DIV/0!</v>
      </c>
      <c r="C88" s="5"/>
      <c r="D88" s="96"/>
      <c r="E88" s="96"/>
      <c r="F88" s="96"/>
      <c r="G88" s="96"/>
      <c r="H88" s="96"/>
      <c r="I88" s="5"/>
      <c r="J88" s="5"/>
      <c r="K88" s="6"/>
      <c r="L88" s="3"/>
      <c r="M88"/>
      <c r="N88"/>
      <c r="O88"/>
      <c r="P88" s="2"/>
    </row>
    <row r="89" spans="1:16" ht="19" x14ac:dyDescent="0.2">
      <c r="A89" s="8" t="s">
        <v>4</v>
      </c>
      <c r="B89" s="32" t="e">
        <f>((B76*M67-F67*J67)/(SQRT(B76*K67-F67^2)*SQRT(B76*L67-J67^2)))^2</f>
        <v>#DIV/0!</v>
      </c>
      <c r="C89" s="5"/>
      <c r="D89" s="5"/>
      <c r="E89" s="5"/>
      <c r="F89" s="4"/>
      <c r="G89" s="4"/>
      <c r="H89" s="4"/>
      <c r="I89" s="5"/>
      <c r="J89" s="5"/>
      <c r="K89" s="6"/>
      <c r="L89" s="3"/>
      <c r="M89"/>
      <c r="N89"/>
      <c r="O89"/>
      <c r="P89" s="2"/>
    </row>
    <row r="90" spans="1:16" ht="16" x14ac:dyDescent="0.2">
      <c r="C90" s="5"/>
      <c r="D90" s="5"/>
      <c r="E90" s="5"/>
      <c r="F90" s="4"/>
      <c r="G90" s="4"/>
      <c r="H90" s="4"/>
      <c r="I90" s="5"/>
      <c r="J90" s="5"/>
      <c r="K90" s="6"/>
      <c r="L90" s="3"/>
      <c r="M90"/>
      <c r="N90"/>
      <c r="O90"/>
      <c r="P90" s="2"/>
    </row>
    <row r="91" spans="1:16" ht="16" customHeight="1" x14ac:dyDescent="0.2">
      <c r="A91" s="10" t="s">
        <v>3</v>
      </c>
      <c r="B91" s="11">
        <v>0.05</v>
      </c>
      <c r="C91" s="5"/>
      <c r="D91" s="103" t="s">
        <v>28</v>
      </c>
      <c r="E91" s="104"/>
      <c r="F91" s="104"/>
      <c r="G91" s="104"/>
      <c r="H91" s="105"/>
      <c r="I91" s="5"/>
      <c r="J91" s="5"/>
      <c r="K91" s="6"/>
      <c r="L91" s="3"/>
      <c r="M91"/>
      <c r="N91"/>
      <c r="O91"/>
      <c r="P91" s="2"/>
    </row>
    <row r="92" spans="1:16" ht="18" x14ac:dyDescent="0.2">
      <c r="A92" s="10" t="s">
        <v>2</v>
      </c>
      <c r="B92" s="5">
        <f>_xlfn.T.INV.2T(B91,B76)</f>
        <v>2.3060041352041671</v>
      </c>
      <c r="C92" s="5"/>
      <c r="D92" s="106"/>
      <c r="E92" s="107"/>
      <c r="F92" s="107"/>
      <c r="G92" s="107"/>
      <c r="H92" s="108"/>
      <c r="I92" s="5"/>
      <c r="J92" s="5"/>
      <c r="K92" s="6"/>
      <c r="L92" s="3"/>
      <c r="M92"/>
      <c r="N92"/>
      <c r="O92"/>
      <c r="P92" s="2"/>
    </row>
    <row r="93" spans="1:16" ht="16" x14ac:dyDescent="0.2">
      <c r="C93" s="5"/>
      <c r="D93" s="5"/>
      <c r="E93" s="5"/>
      <c r="F93" s="4"/>
      <c r="G93" s="4"/>
      <c r="H93" s="4"/>
      <c r="I93" s="5"/>
      <c r="J93" s="5"/>
      <c r="K93" s="6"/>
      <c r="L93" s="3"/>
      <c r="M93"/>
      <c r="N93"/>
      <c r="O93"/>
      <c r="P93" s="2"/>
    </row>
    <row r="94" spans="1:16" ht="16" x14ac:dyDescent="0.2">
      <c r="A94" s="5"/>
      <c r="B94" s="5"/>
      <c r="C94" s="5"/>
      <c r="D94" s="5"/>
      <c r="E94" s="5"/>
      <c r="F94" s="4"/>
      <c r="G94" s="4"/>
      <c r="H94" s="4"/>
      <c r="I94" s="5"/>
      <c r="J94" s="5"/>
      <c r="K94" s="6"/>
      <c r="L94" s="3"/>
      <c r="M94"/>
      <c r="N94"/>
      <c r="O94"/>
      <c r="P94" s="2"/>
    </row>
    <row r="95" spans="1:16" ht="18" customHeight="1" x14ac:dyDescent="0.2">
      <c r="A95"/>
      <c r="B95"/>
      <c r="C95"/>
      <c r="D95"/>
      <c r="E95"/>
      <c r="F95" s="4"/>
      <c r="G95" s="4"/>
      <c r="H95" s="4"/>
      <c r="I95" s="5"/>
      <c r="J95" s="5"/>
      <c r="K95" s="6"/>
      <c r="L95" s="3"/>
      <c r="M95"/>
      <c r="N95"/>
      <c r="O95"/>
      <c r="P95" s="2"/>
    </row>
    <row r="96" spans="1:16" ht="16" x14ac:dyDescent="0.2">
      <c r="A96"/>
      <c r="B96"/>
      <c r="C96"/>
      <c r="D96"/>
      <c r="E96"/>
      <c r="F96" s="4"/>
      <c r="G96" s="4"/>
      <c r="H96" s="4"/>
      <c r="I96" s="5"/>
      <c r="J96" s="5"/>
      <c r="K96" s="6"/>
      <c r="L96" s="3"/>
      <c r="M96"/>
      <c r="N96"/>
      <c r="O96"/>
      <c r="P96" s="2"/>
    </row>
    <row r="97" spans="1:16" ht="16" x14ac:dyDescent="0.2">
      <c r="C97"/>
      <c r="D97"/>
      <c r="E97"/>
      <c r="I97" s="5"/>
      <c r="J97" s="5"/>
      <c r="K97" s="6"/>
      <c r="L97" s="3"/>
      <c r="M97"/>
      <c r="N97"/>
      <c r="O97"/>
      <c r="P97" s="2"/>
    </row>
    <row r="98" spans="1:16" ht="18" x14ac:dyDescent="0.25">
      <c r="A98" s="8" t="s">
        <v>0</v>
      </c>
      <c r="B98" s="31" t="e">
        <f>B80/SQRT(B77)</f>
        <v>#DIV/0!</v>
      </c>
      <c r="C98"/>
      <c r="D98" s="96" t="s">
        <v>29</v>
      </c>
      <c r="E98" s="96"/>
      <c r="F98" s="96"/>
      <c r="G98" s="96"/>
      <c r="H98" s="96"/>
      <c r="I98" s="5"/>
      <c r="J98" s="5"/>
      <c r="K98" s="6"/>
      <c r="L98" s="3"/>
      <c r="M98"/>
      <c r="N98"/>
      <c r="O98"/>
      <c r="P98" s="2"/>
    </row>
    <row r="99" spans="1:16" ht="18" x14ac:dyDescent="0.25">
      <c r="A99" s="9" t="s">
        <v>1</v>
      </c>
      <c r="B99" s="31" t="e">
        <f>B80*SQRT((1/B76)+F68^2/B77)</f>
        <v>#DIV/0!</v>
      </c>
      <c r="C99"/>
      <c r="D99" s="96"/>
      <c r="E99" s="96"/>
      <c r="F99" s="96"/>
      <c r="G99" s="96"/>
      <c r="H99" s="96"/>
      <c r="I99" s="5"/>
      <c r="J99" s="5"/>
      <c r="K99" s="6"/>
      <c r="L99" s="3"/>
      <c r="M99"/>
      <c r="N99"/>
      <c r="O99"/>
      <c r="P99" s="2"/>
    </row>
    <row r="100" spans="1:16" ht="16" x14ac:dyDescent="0.2">
      <c r="C100" s="5"/>
      <c r="D100" s="5"/>
      <c r="E100" s="5"/>
      <c r="F100" s="4"/>
      <c r="G100" s="4"/>
      <c r="H100" s="4"/>
      <c r="I100" s="5"/>
      <c r="J100" s="5"/>
      <c r="K100" s="6"/>
      <c r="L100" s="3"/>
      <c r="M100"/>
      <c r="N100"/>
      <c r="O100"/>
      <c r="P100" s="2"/>
    </row>
    <row r="101" spans="1:16" ht="16" x14ac:dyDescent="0.2">
      <c r="A101" s="5"/>
      <c r="B101" s="5"/>
      <c r="C101" s="5"/>
      <c r="D101" s="5"/>
      <c r="E101" s="5"/>
      <c r="F101" s="4"/>
      <c r="G101" s="4"/>
      <c r="H101" s="4"/>
      <c r="I101" s="5"/>
      <c r="J101" s="5"/>
      <c r="K101" s="6"/>
      <c r="L101" s="3"/>
      <c r="M101"/>
      <c r="N101"/>
      <c r="O101"/>
      <c r="P101" s="2"/>
    </row>
    <row r="102" spans="1:16" ht="16" x14ac:dyDescent="0.2">
      <c r="A102"/>
      <c r="B102"/>
      <c r="C102"/>
      <c r="D102"/>
      <c r="E102"/>
      <c r="F102" s="4"/>
      <c r="G102" s="4"/>
      <c r="H102" s="4"/>
      <c r="I102" s="5"/>
      <c r="J102" s="5"/>
      <c r="K102" s="6"/>
      <c r="L102" s="3"/>
      <c r="M102"/>
      <c r="N102"/>
      <c r="O102"/>
      <c r="P102" s="2"/>
    </row>
    <row r="103" spans="1:16" ht="16" x14ac:dyDescent="0.2">
      <c r="A103"/>
      <c r="B103"/>
      <c r="C103"/>
      <c r="D103"/>
      <c r="E103"/>
      <c r="F103" s="4"/>
      <c r="G103" s="4"/>
      <c r="H103" s="4"/>
      <c r="I103" s="5"/>
      <c r="J103" s="5"/>
      <c r="K103" s="6"/>
      <c r="L103" s="3"/>
      <c r="M103"/>
      <c r="N103"/>
      <c r="O103"/>
      <c r="P103" s="2"/>
    </row>
    <row r="104" spans="1:16" ht="16" x14ac:dyDescent="0.2">
      <c r="A104"/>
      <c r="B104"/>
      <c r="C104"/>
      <c r="D104"/>
      <c r="E104"/>
      <c r="F104" s="4"/>
      <c r="G104" s="4"/>
      <c r="H104" s="4"/>
      <c r="I104" s="5"/>
      <c r="J104" s="5"/>
      <c r="K104" s="6"/>
      <c r="L104" s="3"/>
      <c r="M104"/>
      <c r="N104"/>
      <c r="O104"/>
      <c r="P104" s="2"/>
    </row>
    <row r="105" spans="1:16" ht="32" customHeight="1" x14ac:dyDescent="0.2">
      <c r="A105" s="56" t="s">
        <v>80</v>
      </c>
      <c r="B105" s="56" t="s">
        <v>57</v>
      </c>
      <c r="C105" s="56" t="s">
        <v>81</v>
      </c>
      <c r="D105"/>
      <c r="E105"/>
      <c r="F105"/>
      <c r="I105" s="5"/>
      <c r="J105" s="5"/>
      <c r="K105" s="6"/>
      <c r="L105" s="3"/>
      <c r="M105"/>
      <c r="N105"/>
      <c r="O105"/>
      <c r="P105" s="2"/>
    </row>
    <row r="106" spans="1:16" ht="16" x14ac:dyDescent="0.2">
      <c r="A106" s="58">
        <v>1</v>
      </c>
      <c r="B106" s="57">
        <v>4.29</v>
      </c>
      <c r="C106" s="30">
        <v>96.8</v>
      </c>
      <c r="D106"/>
      <c r="E106"/>
      <c r="F106"/>
      <c r="G106" s="4"/>
      <c r="H106" s="4"/>
      <c r="I106" s="5"/>
      <c r="J106" s="5"/>
      <c r="K106" s="6"/>
      <c r="L106" s="3"/>
      <c r="M106"/>
      <c r="N106"/>
      <c r="O106"/>
      <c r="P106" s="2"/>
    </row>
    <row r="107" spans="1:16" ht="16" x14ac:dyDescent="0.2">
      <c r="A107" s="58">
        <v>2</v>
      </c>
      <c r="B107" s="57">
        <v>4.29</v>
      </c>
      <c r="C107" s="30">
        <v>96.8</v>
      </c>
      <c r="D107"/>
      <c r="E107"/>
      <c r="F107"/>
      <c r="G107" s="4"/>
      <c r="H107" s="4"/>
      <c r="I107" s="5"/>
      <c r="J107" s="5"/>
      <c r="K107" s="6"/>
      <c r="L107" s="3"/>
      <c r="M107"/>
      <c r="N107"/>
      <c r="O107"/>
      <c r="P107" s="2"/>
    </row>
    <row r="108" spans="1:16" ht="16" x14ac:dyDescent="0.2">
      <c r="A108" s="58">
        <v>3</v>
      </c>
      <c r="B108" s="45">
        <v>4.3</v>
      </c>
      <c r="C108" s="30">
        <v>96.7</v>
      </c>
      <c r="D108"/>
      <c r="E108"/>
      <c r="F108"/>
      <c r="G108" s="4"/>
      <c r="H108" s="4"/>
      <c r="I108" s="5"/>
      <c r="J108" s="5"/>
      <c r="K108" s="6"/>
      <c r="L108" s="3"/>
      <c r="M108"/>
      <c r="N108"/>
      <c r="O108"/>
      <c r="P108" s="2"/>
    </row>
    <row r="109" spans="1:16" ht="16" x14ac:dyDescent="0.2">
      <c r="C109"/>
      <c r="D109"/>
      <c r="E109"/>
      <c r="I109" s="5"/>
      <c r="J109" s="5"/>
      <c r="K109" s="6"/>
      <c r="L109" s="3"/>
      <c r="M109"/>
      <c r="N109"/>
      <c r="O109"/>
      <c r="P109" s="2"/>
    </row>
    <row r="110" spans="1:16" ht="15.75" customHeight="1" x14ac:dyDescent="0.2">
      <c r="A110" s="8" t="s">
        <v>82</v>
      </c>
      <c r="B110" s="42" cm="1">
        <f t="array" ref="B110">AVERAGE(C106:C108/1000)</f>
        <v>9.6766666666666667E-2</v>
      </c>
      <c r="C110"/>
      <c r="D110" s="96" t="s">
        <v>84</v>
      </c>
      <c r="E110" s="96"/>
      <c r="F110" s="96"/>
      <c r="G110" s="96"/>
      <c r="H110" s="96"/>
      <c r="I110" s="5"/>
      <c r="J110" s="5"/>
      <c r="K110" s="6"/>
      <c r="L110" s="3"/>
      <c r="M110"/>
      <c r="N110"/>
      <c r="O110"/>
      <c r="P110" s="2"/>
    </row>
    <row r="111" spans="1:16" ht="20" x14ac:dyDescent="0.25">
      <c r="A111" s="8" t="s">
        <v>38</v>
      </c>
      <c r="B111" s="31" t="e">
        <f>10^((B110-$B$88)/$B$87)-10^($B$22)*$B$48</f>
        <v>#DIV/0!</v>
      </c>
      <c r="C111"/>
      <c r="D111" s="96"/>
      <c r="E111" s="96"/>
      <c r="F111" s="96"/>
      <c r="G111" s="96"/>
      <c r="H111" s="96"/>
      <c r="I111" s="5"/>
      <c r="J111" s="5"/>
      <c r="K111" s="6"/>
      <c r="L111" s="3"/>
      <c r="M111"/>
      <c r="N111"/>
      <c r="O111"/>
      <c r="P111" s="2"/>
    </row>
    <row r="112" spans="1:16" ht="18" x14ac:dyDescent="0.25">
      <c r="A112" s="9" t="s">
        <v>83</v>
      </c>
      <c r="B112" s="59" t="e">
        <f>B111*($K$36/1000)*$B$28/$K$34</f>
        <v>#DIV/0!</v>
      </c>
      <c r="C112"/>
      <c r="D112" s="96"/>
      <c r="E112" s="96"/>
      <c r="F112" s="96"/>
      <c r="G112" s="96"/>
      <c r="H112" s="96"/>
      <c r="I112" s="5"/>
      <c r="J112" s="5"/>
      <c r="K112" s="6"/>
      <c r="L112" s="3"/>
      <c r="M112"/>
      <c r="N112"/>
      <c r="O112"/>
      <c r="P112" s="2"/>
    </row>
    <row r="113" spans="1:16" ht="18" x14ac:dyDescent="0.25">
      <c r="A113" s="9" t="s">
        <v>87</v>
      </c>
      <c r="B113" s="61" t="e">
        <f>B111*($K$36/1000)*18.9984*1000/($K$34/1000)</f>
        <v>#DIV/0!</v>
      </c>
      <c r="C113"/>
      <c r="D113" s="96"/>
      <c r="E113" s="96"/>
      <c r="F113" s="96"/>
      <c r="G113" s="96"/>
      <c r="H113" s="96"/>
      <c r="I113" s="5"/>
      <c r="J113" s="5"/>
      <c r="K113" s="6"/>
      <c r="L113" s="3"/>
      <c r="M113"/>
      <c r="N113"/>
      <c r="O113"/>
      <c r="P113" s="2"/>
    </row>
    <row r="114" spans="1:16" ht="16" x14ac:dyDescent="0.2">
      <c r="A114"/>
      <c r="B114"/>
      <c r="C114"/>
      <c r="D114"/>
      <c r="E114"/>
      <c r="F114" s="4"/>
      <c r="G114" s="4"/>
      <c r="H114" s="4"/>
      <c r="I114"/>
      <c r="J114"/>
      <c r="K114"/>
      <c r="L114" s="3"/>
      <c r="M114"/>
      <c r="N114"/>
      <c r="O114"/>
      <c r="P114" s="2"/>
    </row>
    <row r="115" spans="1:16" ht="16" x14ac:dyDescent="0.2">
      <c r="A115" s="39" t="s">
        <v>30</v>
      </c>
      <c r="B115"/>
      <c r="C115"/>
      <c r="D115"/>
      <c r="E115"/>
      <c r="F115" s="4"/>
      <c r="G115" s="4"/>
      <c r="H115" s="4"/>
      <c r="I115"/>
      <c r="J115"/>
      <c r="K115"/>
      <c r="L115" s="6"/>
      <c r="M115" s="3"/>
      <c r="N115"/>
      <c r="O115"/>
      <c r="P115" s="2"/>
    </row>
    <row r="116" spans="1:16" ht="16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 s="2"/>
    </row>
    <row r="117" spans="1:16" ht="48" customHeight="1" x14ac:dyDescent="0.2">
      <c r="A117" s="95" t="e">
        <f>CONCATENATE("Se encontró que el contenido de fluoruro en pasta de dientes comercial de la marca ",$K$30," con número de lote ",$K$32,", fue de ",FIXED($B$113,2)," ppm. Por lo que ",IF(AND($B$113&lt;=1500,$B$113&gt;=551),"cumple","no cumple")," con el contenido recomendado por la NOM-013-SSA2-2006.")</f>
        <v>#DIV/0!</v>
      </c>
      <c r="B117" s="95"/>
      <c r="C117" s="95"/>
      <c r="D117" s="95"/>
      <c r="E117" s="95"/>
      <c r="F117" s="95"/>
      <c r="G117" s="95"/>
      <c r="H117" s="95"/>
      <c r="I117"/>
      <c r="J117"/>
      <c r="K117"/>
      <c r="L117"/>
      <c r="M117"/>
      <c r="N117"/>
      <c r="O117"/>
      <c r="P117" s="2"/>
    </row>
    <row r="118" spans="1:16" ht="16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 s="2"/>
    </row>
    <row r="119" spans="1:16" ht="16" x14ac:dyDescent="0.2">
      <c r="A119"/>
      <c r="B119"/>
      <c r="C119"/>
      <c r="D119"/>
      <c r="E119"/>
      <c r="F119"/>
      <c r="G119"/>
      <c r="H119"/>
      <c r="I119"/>
      <c r="J119"/>
      <c r="K119" s="6"/>
      <c r="L119" s="3"/>
      <c r="M119"/>
      <c r="N119"/>
      <c r="O119"/>
      <c r="P119" s="2"/>
    </row>
    <row r="120" spans="1:16" ht="120" customHeight="1" x14ac:dyDescent="0.2">
      <c r="A120" s="90" t="s">
        <v>88</v>
      </c>
      <c r="B120" s="91"/>
      <c r="C120" s="91"/>
      <c r="D120" s="91"/>
      <c r="E120" s="91"/>
      <c r="F120" s="91"/>
      <c r="G120" s="91"/>
      <c r="H120" s="91"/>
      <c r="I120" s="92"/>
      <c r="J120"/>
      <c r="K120"/>
      <c r="L120" s="3"/>
      <c r="M120"/>
      <c r="N120"/>
      <c r="O120"/>
      <c r="P120" s="2"/>
    </row>
    <row r="121" spans="1:16" ht="16" x14ac:dyDescent="0.2">
      <c r="A121" s="5"/>
      <c r="B121" s="5"/>
      <c r="C121" s="5"/>
      <c r="D121" s="5"/>
      <c r="E121" s="5"/>
      <c r="F121" s="4"/>
      <c r="G121" s="4"/>
      <c r="H121" s="4"/>
      <c r="I121" s="5"/>
      <c r="J121" s="5"/>
      <c r="K121" s="6"/>
      <c r="L121" s="3"/>
      <c r="M121"/>
      <c r="N121"/>
      <c r="O121"/>
      <c r="P121" s="2"/>
    </row>
    <row r="122" spans="1:16" ht="16" x14ac:dyDescent="0.2">
      <c r="A122" s="5"/>
      <c r="B122" s="5"/>
      <c r="C122" s="5"/>
      <c r="D122" s="5"/>
      <c r="E122" s="5"/>
      <c r="F122" s="4"/>
      <c r="G122" s="4"/>
      <c r="H122" s="4"/>
      <c r="I122" s="5"/>
      <c r="J122" s="5"/>
      <c r="K122" s="6"/>
      <c r="L122" s="3"/>
      <c r="M122"/>
      <c r="N122"/>
      <c r="O122"/>
      <c r="P122" s="2"/>
    </row>
    <row r="123" spans="1:16" ht="16" x14ac:dyDescent="0.2">
      <c r="A123" s="5"/>
      <c r="B123" s="5"/>
      <c r="C123" s="5"/>
      <c r="D123" s="5"/>
      <c r="E123" s="5"/>
      <c r="F123" s="4"/>
      <c r="G123" s="4"/>
      <c r="H123" s="4"/>
      <c r="I123" s="5"/>
      <c r="J123" s="5"/>
      <c r="K123" s="6"/>
      <c r="L123" s="3"/>
      <c r="M123"/>
      <c r="N123"/>
      <c r="O123"/>
      <c r="P123" s="2"/>
    </row>
    <row r="124" spans="1:16" ht="16" x14ac:dyDescent="0.2">
      <c r="A124" s="5"/>
      <c r="B124" s="5"/>
      <c r="C124" s="5"/>
      <c r="D124" s="5"/>
      <c r="E124" s="5"/>
      <c r="F124" s="4"/>
      <c r="G124" s="4"/>
      <c r="H124" s="4"/>
      <c r="I124" s="5"/>
      <c r="J124" s="5"/>
      <c r="K124" s="6"/>
      <c r="L124" s="3"/>
      <c r="M124"/>
      <c r="N124"/>
      <c r="O124"/>
      <c r="P124" s="2"/>
    </row>
    <row r="125" spans="1:16" ht="16" x14ac:dyDescent="0.2">
      <c r="A125" s="5"/>
      <c r="B125" s="5"/>
      <c r="C125" s="5"/>
      <c r="D125" s="5"/>
      <c r="E125" s="5"/>
      <c r="F125" s="4"/>
      <c r="G125" s="4"/>
      <c r="H125" s="4"/>
      <c r="I125" s="5"/>
      <c r="J125" s="5"/>
      <c r="K125" s="6"/>
      <c r="L125" s="3"/>
      <c r="M125"/>
      <c r="N125"/>
      <c r="O125"/>
      <c r="P125" s="2"/>
    </row>
    <row r="126" spans="1:16" ht="16" x14ac:dyDescent="0.2">
      <c r="A126" s="5"/>
      <c r="B126" s="5"/>
      <c r="C126" s="5"/>
      <c r="D126" s="5"/>
      <c r="E126" s="5"/>
      <c r="F126" s="4"/>
      <c r="G126" s="4"/>
      <c r="H126" s="4"/>
      <c r="I126" s="5"/>
      <c r="J126" s="5"/>
      <c r="K126" s="6"/>
      <c r="L126" s="3"/>
      <c r="M126"/>
      <c r="N126"/>
      <c r="O126"/>
      <c r="P126" s="2"/>
    </row>
    <row r="127" spans="1:16" ht="16" x14ac:dyDescent="0.2">
      <c r="A127" s="5"/>
      <c r="B127" s="5"/>
      <c r="C127" s="5"/>
      <c r="D127" s="5"/>
      <c r="E127" s="5"/>
      <c r="F127" s="4"/>
      <c r="G127" s="4"/>
      <c r="H127" s="4"/>
      <c r="I127" s="5"/>
      <c r="J127" s="5"/>
      <c r="K127" s="6"/>
      <c r="L127" s="3"/>
      <c r="M127"/>
      <c r="N127"/>
      <c r="O127"/>
      <c r="P127" s="2"/>
    </row>
    <row r="128" spans="1:16" ht="16" x14ac:dyDescent="0.2">
      <c r="A128" s="5"/>
      <c r="B128" s="5"/>
      <c r="C128" s="5"/>
      <c r="D128" s="5"/>
      <c r="E128" s="5"/>
      <c r="F128" s="4"/>
      <c r="G128" s="4"/>
      <c r="H128" s="4"/>
      <c r="I128" s="5"/>
      <c r="J128" s="5"/>
      <c r="K128" s="6"/>
      <c r="L128" s="3"/>
      <c r="M128"/>
      <c r="N128"/>
      <c r="O128"/>
      <c r="P128" s="2"/>
    </row>
    <row r="129" spans="1:16" ht="16" x14ac:dyDescent="0.2">
      <c r="A129" s="5"/>
      <c r="B129" s="5"/>
      <c r="C129" s="5"/>
      <c r="D129" s="5"/>
      <c r="E129" s="5"/>
      <c r="F129" s="4"/>
      <c r="G129" s="4"/>
      <c r="H129" s="4"/>
      <c r="I129" s="5"/>
      <c r="J129" s="5"/>
      <c r="K129" s="6"/>
      <c r="L129" s="3"/>
      <c r="M129"/>
      <c r="N129"/>
      <c r="O129"/>
      <c r="P129" s="2"/>
    </row>
    <row r="130" spans="1:16" ht="16" x14ac:dyDescent="0.2">
      <c r="A130" s="5"/>
      <c r="B130" s="5"/>
      <c r="C130" s="5"/>
      <c r="D130" s="5"/>
      <c r="E130" s="5"/>
      <c r="F130" s="4"/>
      <c r="G130" s="4"/>
      <c r="H130" s="4"/>
      <c r="I130" s="5"/>
      <c r="J130" s="5"/>
      <c r="K130" s="6"/>
      <c r="L130" s="3"/>
      <c r="M130"/>
      <c r="N130"/>
      <c r="O130"/>
      <c r="P130" s="2"/>
    </row>
    <row r="131" spans="1:16" ht="16" x14ac:dyDescent="0.2">
      <c r="A131" s="5"/>
      <c r="B131" s="5"/>
      <c r="C131" s="5"/>
      <c r="D131" s="5"/>
      <c r="E131" s="5"/>
      <c r="F131" s="4"/>
      <c r="G131" s="4"/>
      <c r="H131" s="4"/>
      <c r="I131" s="5"/>
      <c r="J131" s="5"/>
      <c r="K131" s="6"/>
      <c r="L131" s="3"/>
      <c r="M131"/>
      <c r="N131"/>
      <c r="O131"/>
      <c r="P131" s="2"/>
    </row>
    <row r="132" spans="1:16" ht="16" x14ac:dyDescent="0.2">
      <c r="A132" s="5"/>
      <c r="B132" s="5"/>
      <c r="C132" s="5"/>
      <c r="D132" s="5"/>
      <c r="E132" s="5"/>
      <c r="F132" s="4"/>
      <c r="G132" s="4"/>
      <c r="H132" s="4"/>
      <c r="I132" s="5"/>
      <c r="J132" s="5"/>
      <c r="K132" s="6"/>
      <c r="L132" s="3"/>
      <c r="M132"/>
      <c r="N132"/>
      <c r="O132"/>
      <c r="P132" s="2"/>
    </row>
    <row r="133" spans="1:16" ht="16" x14ac:dyDescent="0.2">
      <c r="A133" s="5"/>
      <c r="B133" s="5"/>
      <c r="C133" s="5"/>
      <c r="D133" s="5"/>
      <c r="E133" s="5"/>
      <c r="F133" s="4"/>
      <c r="G133" s="4"/>
      <c r="H133" s="4"/>
      <c r="I133" s="5"/>
      <c r="J133" s="5"/>
      <c r="K133" s="6"/>
      <c r="L133" s="3"/>
      <c r="M133"/>
      <c r="N133"/>
      <c r="O133"/>
      <c r="P133" s="2"/>
    </row>
    <row r="134" spans="1:16" ht="16" x14ac:dyDescent="0.2">
      <c r="A134" s="5"/>
      <c r="B134" s="5"/>
      <c r="C134" s="5"/>
      <c r="D134" s="5"/>
      <c r="E134" s="5"/>
      <c r="F134" s="4"/>
      <c r="G134" s="4"/>
      <c r="H134" s="4"/>
      <c r="I134" s="5"/>
      <c r="J134" s="5"/>
      <c r="K134" s="6"/>
      <c r="L134" s="3"/>
      <c r="M134"/>
      <c r="N134"/>
      <c r="O134"/>
      <c r="P134" s="2"/>
    </row>
    <row r="135" spans="1:16" ht="16" x14ac:dyDescent="0.2">
      <c r="A135" s="5"/>
      <c r="B135" s="5"/>
      <c r="C135" s="5"/>
      <c r="D135" s="5"/>
      <c r="E135" s="5"/>
      <c r="F135" s="4"/>
      <c r="G135" s="4"/>
      <c r="H135" s="4"/>
      <c r="I135" s="5"/>
      <c r="J135" s="5"/>
      <c r="K135" s="6"/>
      <c r="L135" s="3"/>
      <c r="M135"/>
      <c r="N135"/>
      <c r="O135"/>
      <c r="P135" s="2"/>
    </row>
    <row r="136" spans="1:16" ht="16" x14ac:dyDescent="0.2">
      <c r="A136" s="5"/>
      <c r="B136" s="5"/>
      <c r="C136" s="5"/>
      <c r="D136" s="5"/>
      <c r="E136" s="5"/>
      <c r="F136" s="4"/>
      <c r="G136" s="4"/>
      <c r="H136" s="4"/>
      <c r="I136" s="5"/>
      <c r="J136" s="5"/>
      <c r="K136" s="6"/>
      <c r="L136" s="3"/>
      <c r="M136"/>
      <c r="N136"/>
      <c r="O136"/>
      <c r="P136" s="2"/>
    </row>
    <row r="137" spans="1:16" ht="16" x14ac:dyDescent="0.2">
      <c r="A137" s="5"/>
      <c r="B137" s="5"/>
      <c r="C137" s="5"/>
      <c r="D137" s="5"/>
      <c r="E137" s="5"/>
      <c r="F137" s="4"/>
      <c r="G137" s="4"/>
      <c r="H137" s="4"/>
      <c r="I137" s="5"/>
      <c r="J137" s="5"/>
      <c r="K137" s="6"/>
      <c r="L137" s="3"/>
      <c r="M137"/>
      <c r="N137"/>
      <c r="O137"/>
      <c r="P137" s="2"/>
    </row>
    <row r="138" spans="1:16" ht="16" x14ac:dyDescent="0.2">
      <c r="A138" s="5"/>
      <c r="B138" s="5"/>
      <c r="C138" s="5"/>
      <c r="D138" s="5"/>
      <c r="E138" s="5"/>
      <c r="F138" s="4"/>
      <c r="G138" s="4"/>
      <c r="H138" s="4"/>
      <c r="I138" s="5"/>
      <c r="J138" s="5"/>
      <c r="K138" s="6"/>
      <c r="L138" s="3"/>
      <c r="M138"/>
      <c r="N138"/>
      <c r="O138"/>
      <c r="P138" s="2"/>
    </row>
    <row r="139" spans="1:16" ht="16" x14ac:dyDescent="0.2">
      <c r="A139" s="5"/>
      <c r="B139" s="5"/>
      <c r="C139" s="5"/>
      <c r="D139" s="5"/>
      <c r="E139" s="5"/>
      <c r="F139" s="4"/>
      <c r="G139" s="4"/>
      <c r="H139" s="4"/>
      <c r="I139" s="5"/>
      <c r="J139" s="5"/>
      <c r="K139" s="6"/>
      <c r="L139" s="3"/>
      <c r="M139"/>
      <c r="N139"/>
      <c r="O139"/>
      <c r="P139" s="2"/>
    </row>
    <row r="140" spans="1:16" ht="16" x14ac:dyDescent="0.2">
      <c r="A140" s="5"/>
      <c r="B140" s="5"/>
      <c r="C140" s="5"/>
      <c r="D140" s="5"/>
      <c r="E140" s="5"/>
      <c r="F140" s="4"/>
      <c r="G140" s="4"/>
      <c r="H140" s="4"/>
      <c r="I140" s="5"/>
      <c r="J140" s="5"/>
      <c r="K140" s="6"/>
      <c r="L140" s="3"/>
      <c r="M140"/>
      <c r="N140"/>
      <c r="O140"/>
      <c r="P140" s="2"/>
    </row>
    <row r="141" spans="1:16" ht="16" x14ac:dyDescent="0.2">
      <c r="A141" s="5"/>
      <c r="B141" s="5"/>
      <c r="C141" s="5"/>
      <c r="D141" s="5"/>
      <c r="E141" s="5"/>
      <c r="F141" s="4"/>
      <c r="G141" s="4"/>
      <c r="H141" s="4"/>
      <c r="I141" s="5"/>
      <c r="J141" s="5"/>
      <c r="K141" s="6"/>
      <c r="L141" s="3"/>
      <c r="M141"/>
      <c r="N141"/>
      <c r="O141"/>
      <c r="P141" s="2"/>
    </row>
    <row r="142" spans="1:16" ht="16" x14ac:dyDescent="0.2">
      <c r="A142" s="5"/>
      <c r="B142" s="5"/>
      <c r="C142" s="5"/>
      <c r="D142" s="5"/>
      <c r="E142" s="5"/>
      <c r="F142" s="4"/>
      <c r="G142" s="4"/>
      <c r="H142" s="4"/>
      <c r="I142" s="5"/>
      <c r="J142" s="5"/>
      <c r="K142" s="6"/>
      <c r="L142" s="3"/>
      <c r="M142"/>
      <c r="N142"/>
      <c r="O142"/>
      <c r="P142" s="2"/>
    </row>
    <row r="143" spans="1:16" ht="16" x14ac:dyDescent="0.2">
      <c r="A143" s="5"/>
      <c r="B143" s="5"/>
      <c r="C143" s="5"/>
      <c r="D143" s="5"/>
      <c r="E143" s="5"/>
      <c r="F143" s="4"/>
      <c r="G143" s="4"/>
      <c r="H143" s="4"/>
      <c r="I143" s="5"/>
      <c r="J143" s="5"/>
      <c r="K143" s="6"/>
      <c r="L143" s="3"/>
      <c r="M143"/>
      <c r="N143"/>
      <c r="O143"/>
      <c r="P143" s="2"/>
    </row>
    <row r="144" spans="1:16" ht="16" x14ac:dyDescent="0.2">
      <c r="A144" s="5"/>
      <c r="B144" s="5"/>
      <c r="C144" s="5"/>
      <c r="D144" s="5"/>
      <c r="E144" s="5"/>
      <c r="F144" s="4"/>
      <c r="G144" s="4"/>
      <c r="H144" s="4"/>
      <c r="I144" s="5"/>
      <c r="J144" s="5"/>
      <c r="K144" s="6"/>
      <c r="L144" s="3"/>
      <c r="M144"/>
      <c r="N144"/>
      <c r="O144"/>
      <c r="P144" s="2"/>
    </row>
    <row r="145" spans="1:16" ht="16" x14ac:dyDescent="0.2">
      <c r="A145" s="5"/>
      <c r="B145" s="5"/>
      <c r="C145" s="5"/>
      <c r="D145" s="5"/>
      <c r="E145" s="5"/>
      <c r="F145" s="4"/>
      <c r="G145" s="4"/>
      <c r="H145" s="4"/>
      <c r="I145" s="5"/>
      <c r="J145" s="5"/>
      <c r="K145" s="6"/>
      <c r="L145" s="3"/>
      <c r="M145"/>
      <c r="N145"/>
      <c r="O145"/>
      <c r="P145" s="2"/>
    </row>
    <row r="146" spans="1:16" ht="16" x14ac:dyDescent="0.2">
      <c r="A146" s="5"/>
      <c r="B146" s="5"/>
      <c r="C146" s="5"/>
      <c r="D146" s="5"/>
      <c r="E146" s="5"/>
      <c r="F146" s="4"/>
      <c r="G146" s="4"/>
      <c r="H146" s="4"/>
      <c r="I146" s="5"/>
      <c r="J146" s="5"/>
      <c r="K146" s="6"/>
      <c r="L146" s="3"/>
      <c r="M146"/>
      <c r="N146"/>
      <c r="O146"/>
      <c r="P146" s="2"/>
    </row>
    <row r="147" spans="1:16" ht="16" x14ac:dyDescent="0.2">
      <c r="A147" s="5"/>
      <c r="B147" s="5"/>
      <c r="C147" s="5"/>
      <c r="D147" s="5"/>
      <c r="E147" s="5"/>
      <c r="F147" s="4"/>
      <c r="G147" s="4"/>
      <c r="H147" s="4"/>
      <c r="I147" s="5"/>
      <c r="J147" s="5"/>
      <c r="K147" s="6"/>
      <c r="L147" s="3"/>
      <c r="M147"/>
      <c r="N147"/>
      <c r="O147"/>
      <c r="P147" s="2"/>
    </row>
    <row r="148" spans="1:16" ht="16" x14ac:dyDescent="0.2">
      <c r="A148" s="5"/>
      <c r="B148" s="5"/>
      <c r="C148" s="5"/>
      <c r="D148" s="5"/>
      <c r="E148" s="5"/>
      <c r="F148" s="4"/>
      <c r="G148" s="4"/>
      <c r="H148" s="4"/>
      <c r="I148" s="5"/>
      <c r="J148" s="5"/>
      <c r="K148" s="6"/>
      <c r="L148" s="3"/>
      <c r="M148"/>
      <c r="N148"/>
      <c r="O148"/>
      <c r="P148" s="2"/>
    </row>
    <row r="149" spans="1:16" ht="16" x14ac:dyDescent="0.2">
      <c r="A149" s="5"/>
      <c r="B149" s="5"/>
      <c r="C149" s="5"/>
      <c r="D149" s="5"/>
      <c r="E149" s="5"/>
      <c r="F149" s="4"/>
      <c r="G149" s="4"/>
      <c r="H149" s="4"/>
      <c r="I149" s="5"/>
      <c r="J149" s="5"/>
      <c r="K149" s="6"/>
      <c r="L149" s="3"/>
      <c r="M149"/>
      <c r="N149"/>
      <c r="O149"/>
      <c r="P149" s="2"/>
    </row>
    <row r="150" spans="1:16" ht="16" x14ac:dyDescent="0.2">
      <c r="A150" s="5"/>
      <c r="B150" s="5"/>
      <c r="C150" s="5"/>
      <c r="D150" s="5"/>
      <c r="E150" s="5"/>
      <c r="F150" s="4"/>
      <c r="G150" s="4"/>
      <c r="H150" s="4"/>
      <c r="I150" s="5"/>
      <c r="J150" s="5"/>
      <c r="K150" s="6"/>
      <c r="L150" s="3"/>
      <c r="M150"/>
      <c r="N150"/>
      <c r="O150"/>
      <c r="P150" s="2"/>
    </row>
    <row r="151" spans="1:16" ht="16" x14ac:dyDescent="0.2">
      <c r="A151" s="5"/>
      <c r="B151" s="5"/>
      <c r="C151" s="5"/>
      <c r="D151" s="5"/>
      <c r="E151" s="5"/>
      <c r="F151" s="4"/>
      <c r="G151" s="4"/>
      <c r="H151" s="4"/>
      <c r="I151" s="5"/>
      <c r="J151" s="5"/>
      <c r="K151" s="6"/>
      <c r="L151" s="3"/>
      <c r="M151"/>
      <c r="N151"/>
      <c r="O151"/>
      <c r="P151" s="2"/>
    </row>
    <row r="152" spans="1:16" ht="16" x14ac:dyDescent="0.2">
      <c r="A152" s="5"/>
      <c r="B152" s="5"/>
      <c r="C152" s="5"/>
      <c r="D152" s="5"/>
      <c r="E152" s="5"/>
      <c r="F152" s="4"/>
      <c r="G152" s="4"/>
      <c r="H152" s="4"/>
      <c r="I152" s="5"/>
      <c r="J152" s="5"/>
      <c r="K152" s="6"/>
      <c r="L152" s="3"/>
      <c r="M152"/>
      <c r="N152"/>
      <c r="O152"/>
      <c r="P152" s="2"/>
    </row>
    <row r="153" spans="1:16" ht="16" x14ac:dyDescent="0.2">
      <c r="A153" s="5"/>
      <c r="B153" s="5"/>
      <c r="C153" s="5"/>
      <c r="D153" s="5"/>
      <c r="E153" s="5"/>
      <c r="F153" s="4"/>
      <c r="G153" s="4"/>
      <c r="H153" s="4"/>
      <c r="I153" s="5"/>
      <c r="J153" s="5"/>
      <c r="K153" s="6"/>
      <c r="L153" s="3"/>
      <c r="M153"/>
      <c r="N153"/>
      <c r="O153"/>
      <c r="P153" s="2"/>
    </row>
    <row r="154" spans="1:16" ht="16" x14ac:dyDescent="0.2">
      <c r="A154" s="5"/>
      <c r="B154" s="5"/>
      <c r="C154" s="5"/>
      <c r="D154" s="5"/>
      <c r="E154" s="5"/>
      <c r="F154" s="4"/>
      <c r="G154" s="4"/>
      <c r="H154" s="4"/>
      <c r="I154" s="5"/>
      <c r="J154" s="5"/>
      <c r="K154" s="6"/>
      <c r="L154" s="3"/>
      <c r="M154"/>
      <c r="N154"/>
      <c r="O154"/>
      <c r="P154" s="2"/>
    </row>
    <row r="155" spans="1:16" ht="16" x14ac:dyDescent="0.2">
      <c r="A155" s="5"/>
      <c r="B155" s="5"/>
      <c r="C155" s="5"/>
      <c r="D155" s="5"/>
      <c r="E155" s="5"/>
      <c r="F155" s="4"/>
      <c r="G155" s="4"/>
      <c r="H155" s="4"/>
      <c r="I155" s="5"/>
      <c r="J155" s="5"/>
      <c r="K155" s="6"/>
      <c r="L155" s="3"/>
      <c r="M155"/>
      <c r="N155"/>
      <c r="O155"/>
      <c r="P155" s="2"/>
    </row>
    <row r="156" spans="1:16" ht="16" x14ac:dyDescent="0.2">
      <c r="A156" s="5"/>
      <c r="B156" s="5"/>
      <c r="C156" s="5"/>
      <c r="D156" s="5"/>
      <c r="E156" s="5"/>
      <c r="F156" s="4"/>
      <c r="G156" s="4"/>
      <c r="H156" s="4"/>
      <c r="I156" s="5"/>
      <c r="J156" s="5"/>
      <c r="K156" s="6"/>
      <c r="L156" s="3"/>
      <c r="M156"/>
      <c r="N156"/>
      <c r="O156"/>
      <c r="P156" s="2"/>
    </row>
    <row r="157" spans="1:16" ht="16" x14ac:dyDescent="0.2">
      <c r="A157" s="5"/>
      <c r="B157" s="5"/>
      <c r="C157" s="5"/>
      <c r="D157" s="5"/>
      <c r="E157" s="5"/>
      <c r="F157" s="4"/>
      <c r="G157" s="4"/>
      <c r="H157" s="4"/>
      <c r="I157" s="5"/>
      <c r="J157" s="5"/>
      <c r="K157" s="6"/>
      <c r="L157" s="3"/>
      <c r="M157"/>
      <c r="N157"/>
      <c r="O157"/>
      <c r="P157" s="2"/>
    </row>
    <row r="158" spans="1:16" ht="16" x14ac:dyDescent="0.2">
      <c r="A158" s="5"/>
      <c r="B158" s="5"/>
      <c r="C158" s="5"/>
      <c r="D158" s="5"/>
      <c r="E158" s="5"/>
      <c r="F158" s="4"/>
      <c r="G158" s="4"/>
      <c r="H158" s="4"/>
      <c r="I158" s="5"/>
      <c r="J158" s="5"/>
      <c r="K158" s="6"/>
      <c r="L158" s="3"/>
      <c r="M158"/>
      <c r="N158"/>
      <c r="O158"/>
      <c r="P158" s="2"/>
    </row>
    <row r="159" spans="1:16" ht="16" x14ac:dyDescent="0.2">
      <c r="A159" s="5"/>
      <c r="B159" s="5"/>
      <c r="C159" s="5"/>
      <c r="D159" s="5"/>
      <c r="E159" s="5"/>
      <c r="F159" s="4"/>
      <c r="G159" s="4"/>
      <c r="H159" s="4"/>
      <c r="I159" s="5"/>
      <c r="J159" s="5"/>
      <c r="K159" s="6"/>
      <c r="L159" s="3"/>
      <c r="M159"/>
      <c r="N159"/>
      <c r="O159"/>
      <c r="P159" s="2"/>
    </row>
    <row r="160" spans="1:16" ht="16" x14ac:dyDescent="0.2">
      <c r="A160" s="5"/>
      <c r="B160" s="5"/>
      <c r="C160" s="5"/>
      <c r="D160" s="5"/>
      <c r="E160" s="5"/>
      <c r="F160" s="4"/>
      <c r="G160" s="4"/>
      <c r="H160" s="4"/>
      <c r="I160" s="5"/>
      <c r="J160" s="5"/>
      <c r="K160" s="6"/>
      <c r="L160" s="3"/>
      <c r="M160"/>
      <c r="N160"/>
      <c r="O160"/>
      <c r="P160" s="2"/>
    </row>
    <row r="161" spans="1:16" ht="16" x14ac:dyDescent="0.2">
      <c r="A161" s="5"/>
      <c r="B161" s="5"/>
      <c r="C161" s="5"/>
      <c r="D161" s="5"/>
      <c r="E161" s="5"/>
      <c r="F161" s="4"/>
      <c r="G161" s="4"/>
      <c r="H161" s="4"/>
      <c r="I161" s="5"/>
      <c r="J161" s="5"/>
      <c r="K161" s="6"/>
      <c r="L161" s="3"/>
      <c r="M161"/>
      <c r="N161"/>
      <c r="O161"/>
      <c r="P161" s="2"/>
    </row>
    <row r="162" spans="1:16" ht="16" x14ac:dyDescent="0.2">
      <c r="A162" s="5"/>
      <c r="B162" s="5"/>
      <c r="C162" s="5"/>
      <c r="D162" s="5"/>
      <c r="E162" s="5"/>
      <c r="F162" s="4"/>
      <c r="G162" s="4"/>
      <c r="H162" s="4"/>
      <c r="I162" s="5"/>
      <c r="J162" s="5"/>
      <c r="K162" s="6"/>
      <c r="L162" s="3"/>
      <c r="M162"/>
      <c r="N162"/>
      <c r="O162"/>
      <c r="P162" s="2"/>
    </row>
    <row r="163" spans="1:16" ht="16" x14ac:dyDescent="0.2">
      <c r="A163" s="5"/>
      <c r="B163" s="5"/>
      <c r="C163" s="5"/>
      <c r="D163" s="5"/>
      <c r="E163" s="5"/>
      <c r="F163" s="4"/>
      <c r="G163" s="4"/>
      <c r="H163" s="4"/>
      <c r="I163" s="5"/>
      <c r="J163" s="5"/>
      <c r="K163" s="6"/>
      <c r="L163" s="3"/>
      <c r="M163"/>
      <c r="N163"/>
      <c r="O163"/>
      <c r="P163" s="2"/>
    </row>
    <row r="164" spans="1:16" ht="16" x14ac:dyDescent="0.2">
      <c r="A164" s="5"/>
      <c r="B164" s="5"/>
      <c r="C164" s="5"/>
      <c r="D164" s="5"/>
      <c r="E164" s="5"/>
      <c r="F164" s="4"/>
      <c r="G164" s="4"/>
      <c r="H164" s="4"/>
      <c r="I164" s="5"/>
      <c r="J164" s="5"/>
      <c r="K164" s="6"/>
      <c r="L164" s="3"/>
      <c r="M164"/>
      <c r="N164"/>
      <c r="O164"/>
      <c r="P164" s="2"/>
    </row>
    <row r="165" spans="1:16" ht="16" x14ac:dyDescent="0.2">
      <c r="A165" s="5"/>
      <c r="B165" s="5"/>
      <c r="C165" s="5"/>
      <c r="D165" s="5"/>
      <c r="E165" s="5"/>
      <c r="F165" s="4"/>
      <c r="G165" s="4"/>
      <c r="H165" s="4"/>
      <c r="I165" s="5"/>
      <c r="J165" s="5"/>
      <c r="K165" s="6"/>
      <c r="L165" s="3"/>
      <c r="M165"/>
      <c r="N165"/>
      <c r="O165"/>
      <c r="P165" s="2"/>
    </row>
    <row r="166" spans="1:16" ht="16" x14ac:dyDescent="0.2">
      <c r="A166" s="5"/>
      <c r="B166" s="5"/>
      <c r="C166" s="5"/>
      <c r="D166" s="5"/>
      <c r="E166" s="5"/>
      <c r="F166" s="4"/>
      <c r="G166" s="4"/>
      <c r="H166" s="4"/>
      <c r="I166" s="5"/>
      <c r="J166" s="5"/>
      <c r="K166" s="6"/>
      <c r="L166" s="3"/>
      <c r="M166"/>
      <c r="N166"/>
      <c r="O166"/>
      <c r="P166" s="2"/>
    </row>
    <row r="167" spans="1:16" ht="16" x14ac:dyDescent="0.2">
      <c r="A167" s="5"/>
      <c r="B167" s="5"/>
      <c r="C167" s="5"/>
      <c r="D167" s="5"/>
      <c r="E167" s="5"/>
      <c r="F167" s="4"/>
      <c r="G167" s="4"/>
      <c r="H167" s="4"/>
      <c r="I167" s="5"/>
      <c r="J167" s="5"/>
      <c r="K167" s="6"/>
      <c r="L167" s="3"/>
      <c r="M167"/>
      <c r="N167"/>
      <c r="O167"/>
      <c r="P167" s="2"/>
    </row>
    <row r="168" spans="1:16" ht="16" x14ac:dyDescent="0.2">
      <c r="A168" s="5"/>
      <c r="B168" s="5"/>
      <c r="C168" s="5"/>
      <c r="D168" s="5"/>
      <c r="E168" s="5"/>
      <c r="F168" s="4"/>
      <c r="G168" s="4"/>
      <c r="H168" s="4"/>
      <c r="I168" s="5"/>
      <c r="J168" s="5"/>
      <c r="K168" s="6"/>
      <c r="L168" s="3"/>
      <c r="M168"/>
      <c r="N168"/>
      <c r="O168"/>
      <c r="P168" s="2"/>
    </row>
    <row r="169" spans="1:16" ht="16" x14ac:dyDescent="0.2">
      <c r="A169" s="5"/>
      <c r="B169" s="5"/>
      <c r="C169" s="5"/>
      <c r="D169" s="5"/>
      <c r="E169" s="5"/>
      <c r="F169" s="4"/>
      <c r="G169" s="4"/>
      <c r="H169" s="4"/>
      <c r="I169" s="5"/>
      <c r="J169" s="5"/>
      <c r="K169" s="6"/>
      <c r="L169" s="3"/>
      <c r="M169"/>
      <c r="N169"/>
      <c r="O169"/>
      <c r="P169" s="2"/>
    </row>
    <row r="170" spans="1:16" ht="16" x14ac:dyDescent="0.2">
      <c r="A170" s="5"/>
      <c r="B170" s="5"/>
      <c r="C170" s="5"/>
      <c r="D170" s="5"/>
      <c r="E170" s="5"/>
      <c r="F170" s="4"/>
      <c r="G170" s="4"/>
      <c r="H170" s="4"/>
      <c r="I170" s="5"/>
      <c r="J170" s="5"/>
      <c r="K170" s="6"/>
      <c r="L170" s="3"/>
      <c r="M170"/>
      <c r="N170"/>
      <c r="O170"/>
      <c r="P170" s="2"/>
    </row>
    <row r="171" spans="1:16" ht="16" x14ac:dyDescent="0.2">
      <c r="A171" s="5"/>
      <c r="B171" s="5"/>
      <c r="C171" s="5"/>
      <c r="D171" s="5"/>
      <c r="E171" s="5"/>
      <c r="F171" s="4"/>
      <c r="G171" s="4"/>
      <c r="H171" s="4"/>
      <c r="I171" s="5"/>
      <c r="J171" s="5"/>
      <c r="K171" s="6"/>
      <c r="L171" s="3"/>
      <c r="M171"/>
      <c r="N171"/>
      <c r="O171"/>
      <c r="P171" s="2"/>
    </row>
    <row r="172" spans="1:16" ht="16" x14ac:dyDescent="0.2">
      <c r="A172" s="5"/>
      <c r="B172" s="5"/>
      <c r="C172" s="5"/>
      <c r="D172" s="5"/>
      <c r="E172" s="5"/>
      <c r="F172" s="4"/>
      <c r="G172" s="4"/>
      <c r="H172" s="4"/>
      <c r="I172" s="5"/>
      <c r="J172" s="5"/>
      <c r="K172" s="6"/>
      <c r="L172" s="3"/>
      <c r="M172"/>
      <c r="N172"/>
      <c r="O172"/>
      <c r="P172" s="2"/>
    </row>
    <row r="173" spans="1:16" ht="16" x14ac:dyDescent="0.2">
      <c r="A173" s="5"/>
      <c r="B173" s="5"/>
      <c r="C173" s="5"/>
      <c r="D173" s="5"/>
      <c r="E173" s="5"/>
      <c r="F173" s="4"/>
      <c r="G173" s="4"/>
      <c r="H173" s="4"/>
      <c r="I173" s="5"/>
      <c r="J173" s="5"/>
      <c r="K173" s="6"/>
      <c r="L173" s="3"/>
      <c r="M173"/>
      <c r="N173"/>
      <c r="O173"/>
      <c r="P173" s="2"/>
    </row>
    <row r="174" spans="1:16" ht="16" x14ac:dyDescent="0.2">
      <c r="A174" s="5"/>
      <c r="B174" s="5"/>
      <c r="C174" s="5"/>
      <c r="D174" s="5"/>
      <c r="E174" s="5"/>
      <c r="F174" s="4"/>
      <c r="G174" s="4"/>
      <c r="H174" s="4"/>
      <c r="I174" s="5"/>
      <c r="J174" s="5"/>
      <c r="K174" s="6"/>
      <c r="L174" s="3"/>
      <c r="M174"/>
      <c r="N174"/>
      <c r="O174"/>
      <c r="P174" s="2"/>
    </row>
    <row r="175" spans="1:16" ht="16" x14ac:dyDescent="0.2">
      <c r="A175" s="5"/>
      <c r="B175" s="5"/>
      <c r="C175" s="5"/>
      <c r="D175" s="5"/>
      <c r="E175" s="5"/>
      <c r="F175" s="4"/>
      <c r="G175" s="4"/>
      <c r="H175" s="4"/>
      <c r="I175" s="5"/>
      <c r="J175" s="5"/>
      <c r="K175" s="6"/>
      <c r="L175" s="3"/>
      <c r="M175"/>
      <c r="N175"/>
      <c r="O175"/>
      <c r="P175" s="2"/>
    </row>
    <row r="176" spans="1:16" ht="16" x14ac:dyDescent="0.2">
      <c r="A176" s="5"/>
      <c r="B176" s="5"/>
      <c r="C176" s="5"/>
      <c r="D176" s="5"/>
      <c r="E176" s="5"/>
      <c r="F176" s="4"/>
      <c r="G176" s="4"/>
      <c r="H176" s="4"/>
      <c r="I176" s="5"/>
      <c r="J176" s="5"/>
      <c r="K176" s="6"/>
      <c r="L176" s="3"/>
      <c r="M176"/>
      <c r="N176"/>
      <c r="O176"/>
      <c r="P176" s="2"/>
    </row>
    <row r="177" spans="1:16" ht="16" x14ac:dyDescent="0.2">
      <c r="A177" s="5"/>
      <c r="B177" s="5"/>
      <c r="C177" s="5"/>
      <c r="D177" s="5"/>
      <c r="E177" s="5"/>
      <c r="F177" s="4"/>
      <c r="G177" s="4"/>
      <c r="H177" s="4"/>
      <c r="I177" s="5"/>
      <c r="J177" s="5"/>
      <c r="K177" s="6"/>
      <c r="L177" s="3"/>
      <c r="M177"/>
      <c r="N177"/>
      <c r="O177"/>
      <c r="P177" s="2"/>
    </row>
    <row r="178" spans="1:16" ht="16" x14ac:dyDescent="0.2">
      <c r="A178" s="5"/>
      <c r="B178" s="5"/>
      <c r="C178" s="5"/>
      <c r="D178" s="5"/>
      <c r="E178" s="5"/>
      <c r="F178" s="4"/>
      <c r="G178" s="4"/>
      <c r="H178" s="4"/>
      <c r="I178" s="5"/>
      <c r="J178" s="5"/>
      <c r="K178" s="6"/>
      <c r="L178" s="3"/>
      <c r="M178"/>
      <c r="N178"/>
      <c r="O178"/>
      <c r="P178" s="2"/>
    </row>
    <row r="179" spans="1:16" ht="16" x14ac:dyDescent="0.2">
      <c r="A179" s="5"/>
      <c r="B179" s="5"/>
      <c r="C179" s="5"/>
      <c r="D179" s="5"/>
      <c r="E179" s="5"/>
      <c r="F179" s="4"/>
      <c r="G179" s="4"/>
      <c r="H179" s="4"/>
      <c r="I179" s="5"/>
      <c r="J179" s="5"/>
      <c r="K179" s="6"/>
      <c r="L179" s="3"/>
      <c r="M179"/>
      <c r="N179"/>
      <c r="O179"/>
      <c r="P179" s="2"/>
    </row>
    <row r="180" spans="1:16" ht="16" x14ac:dyDescent="0.2">
      <c r="A180" s="5"/>
      <c r="B180" s="5"/>
      <c r="C180" s="5"/>
      <c r="D180" s="5"/>
      <c r="E180" s="5"/>
      <c r="F180" s="4"/>
      <c r="G180" s="4"/>
      <c r="H180" s="4"/>
      <c r="I180" s="5"/>
      <c r="J180" s="5"/>
      <c r="K180" s="6"/>
      <c r="L180" s="3"/>
      <c r="M180"/>
      <c r="N180"/>
      <c r="O180"/>
      <c r="P180" s="2"/>
    </row>
    <row r="181" spans="1:16" ht="16" x14ac:dyDescent="0.2">
      <c r="A181" s="5"/>
      <c r="B181" s="5"/>
      <c r="C181" s="5"/>
      <c r="D181" s="5"/>
      <c r="E181" s="5"/>
      <c r="F181" s="4"/>
      <c r="G181" s="4"/>
      <c r="H181" s="4"/>
      <c r="I181" s="5"/>
      <c r="J181" s="5"/>
      <c r="K181" s="6"/>
      <c r="L181" s="3"/>
      <c r="M181"/>
      <c r="N181"/>
      <c r="O181"/>
      <c r="P181" s="2"/>
    </row>
    <row r="182" spans="1:16" ht="16" x14ac:dyDescent="0.2">
      <c r="A182" s="5"/>
      <c r="B182" s="5"/>
      <c r="C182" s="5"/>
      <c r="D182" s="5"/>
      <c r="E182" s="5"/>
      <c r="F182" s="4"/>
      <c r="G182" s="4"/>
      <c r="H182" s="4"/>
      <c r="I182" s="5"/>
      <c r="J182" s="5"/>
      <c r="K182" s="6"/>
      <c r="L182" s="3"/>
      <c r="M182"/>
      <c r="N182"/>
      <c r="O182"/>
      <c r="P182" s="2"/>
    </row>
    <row r="183" spans="1:16" ht="16" x14ac:dyDescent="0.2">
      <c r="A183" s="5"/>
      <c r="B183" s="5"/>
      <c r="C183" s="5"/>
      <c r="D183" s="5"/>
      <c r="E183" s="5"/>
      <c r="F183" s="4"/>
      <c r="G183" s="4"/>
      <c r="H183" s="4"/>
      <c r="I183" s="5"/>
      <c r="J183" s="5"/>
      <c r="K183" s="6"/>
      <c r="L183" s="3"/>
      <c r="M183"/>
      <c r="N183"/>
      <c r="O183"/>
      <c r="P183" s="2"/>
    </row>
    <row r="184" spans="1:16" ht="16" x14ac:dyDescent="0.2">
      <c r="A184" s="5"/>
      <c r="B184" s="5"/>
      <c r="C184" s="5"/>
      <c r="D184" s="5"/>
      <c r="E184" s="5"/>
      <c r="F184" s="4"/>
      <c r="G184" s="4"/>
      <c r="H184" s="4"/>
      <c r="I184" s="5"/>
      <c r="J184" s="5"/>
      <c r="K184" s="6"/>
      <c r="L184" s="3"/>
      <c r="M184"/>
      <c r="N184"/>
      <c r="O184"/>
      <c r="P184" s="2"/>
    </row>
    <row r="185" spans="1:16" ht="16" x14ac:dyDescent="0.2">
      <c r="A185" s="5"/>
      <c r="B185" s="5"/>
      <c r="C185" s="5"/>
      <c r="D185" s="5"/>
      <c r="E185" s="5"/>
      <c r="F185" s="4"/>
      <c r="G185" s="4"/>
      <c r="H185" s="4"/>
      <c r="I185" s="5"/>
      <c r="J185" s="5"/>
      <c r="K185" s="6"/>
      <c r="L185" s="3"/>
      <c r="M185"/>
      <c r="N185"/>
      <c r="O185"/>
      <c r="P185" s="2"/>
    </row>
    <row r="186" spans="1:16" ht="16" x14ac:dyDescent="0.2">
      <c r="A186" s="5"/>
      <c r="B186" s="5"/>
      <c r="C186" s="5"/>
      <c r="D186" s="5"/>
      <c r="E186" s="5"/>
      <c r="F186" s="4"/>
      <c r="G186" s="4"/>
      <c r="H186" s="4"/>
      <c r="I186" s="5"/>
      <c r="J186" s="5"/>
      <c r="K186" s="6"/>
      <c r="L186" s="3"/>
      <c r="M186"/>
      <c r="N186"/>
      <c r="O186"/>
      <c r="P186" s="2"/>
    </row>
    <row r="187" spans="1:16" ht="16" x14ac:dyDescent="0.2">
      <c r="A187" s="5"/>
      <c r="B187" s="5"/>
      <c r="C187" s="5"/>
      <c r="D187" s="5"/>
      <c r="E187" s="5"/>
      <c r="F187" s="4"/>
      <c r="G187" s="4"/>
      <c r="H187" s="4"/>
      <c r="I187" s="5"/>
      <c r="J187" s="5"/>
      <c r="K187" s="6"/>
      <c r="L187" s="3"/>
      <c r="M187"/>
      <c r="N187"/>
      <c r="O187"/>
      <c r="P187" s="2"/>
    </row>
    <row r="188" spans="1:16" ht="16" x14ac:dyDescent="0.2">
      <c r="A188" s="5"/>
      <c r="B188" s="5"/>
      <c r="C188" s="5"/>
      <c r="D188" s="5"/>
      <c r="E188" s="5"/>
      <c r="F188" s="4"/>
      <c r="G188" s="4"/>
      <c r="H188" s="4"/>
      <c r="I188" s="5"/>
      <c r="J188" s="5"/>
      <c r="K188" s="6"/>
      <c r="L188" s="3"/>
      <c r="M188"/>
      <c r="N188"/>
      <c r="O188"/>
      <c r="P188" s="2"/>
    </row>
    <row r="189" spans="1:16" ht="16" x14ac:dyDescent="0.2">
      <c r="A189" s="5"/>
      <c r="B189" s="5"/>
      <c r="C189" s="5"/>
      <c r="D189" s="5"/>
      <c r="E189" s="5"/>
      <c r="F189" s="4"/>
      <c r="G189" s="4"/>
      <c r="H189" s="4"/>
      <c r="I189" s="5"/>
      <c r="J189" s="5"/>
      <c r="K189" s="6"/>
      <c r="L189" s="3"/>
      <c r="M189"/>
      <c r="N189"/>
      <c r="O189"/>
      <c r="P189" s="2"/>
    </row>
    <row r="190" spans="1:16" ht="16" x14ac:dyDescent="0.2">
      <c r="A190" s="5"/>
      <c r="B190" s="5"/>
      <c r="C190" s="5"/>
      <c r="D190" s="5"/>
      <c r="E190" s="5"/>
      <c r="F190" s="4"/>
      <c r="G190" s="4"/>
      <c r="H190" s="4"/>
      <c r="I190" s="5"/>
      <c r="J190" s="5"/>
      <c r="K190" s="6"/>
      <c r="L190" s="3"/>
      <c r="M190"/>
      <c r="N190"/>
      <c r="O190"/>
      <c r="P190" s="2"/>
    </row>
    <row r="191" spans="1:16" ht="16" x14ac:dyDescent="0.2">
      <c r="A191" s="5"/>
      <c r="B191" s="5"/>
      <c r="C191" s="5"/>
      <c r="D191" s="5"/>
      <c r="E191" s="5"/>
      <c r="F191" s="4"/>
      <c r="G191" s="4"/>
      <c r="H191" s="4"/>
      <c r="I191" s="5"/>
      <c r="J191" s="5"/>
      <c r="K191" s="6"/>
      <c r="L191" s="3"/>
      <c r="M191"/>
      <c r="N191"/>
      <c r="O191"/>
      <c r="P191" s="2"/>
    </row>
    <row r="192" spans="1:16" ht="16" x14ac:dyDescent="0.2">
      <c r="A192" s="5"/>
      <c r="B192" s="5"/>
      <c r="C192" s="5"/>
      <c r="D192" s="5"/>
      <c r="E192" s="5"/>
      <c r="F192" s="4"/>
      <c r="G192" s="4"/>
      <c r="H192" s="4"/>
      <c r="I192" s="5"/>
      <c r="J192" s="5"/>
      <c r="K192" s="6"/>
      <c r="L192" s="3"/>
      <c r="M192"/>
      <c r="N192"/>
      <c r="O192"/>
      <c r="P192" s="2"/>
    </row>
    <row r="193" spans="1:16" ht="16" x14ac:dyDescent="0.2">
      <c r="A193" s="5"/>
      <c r="B193" s="5"/>
      <c r="C193" s="5"/>
      <c r="D193" s="5"/>
      <c r="E193" s="5"/>
      <c r="F193" s="4"/>
      <c r="G193" s="4"/>
      <c r="H193" s="4"/>
      <c r="I193" s="5"/>
      <c r="J193" s="5"/>
      <c r="K193" s="6"/>
      <c r="L193" s="3"/>
      <c r="M193"/>
      <c r="N193"/>
      <c r="O193"/>
      <c r="P193" s="2"/>
    </row>
    <row r="194" spans="1:16" ht="16" x14ac:dyDescent="0.2">
      <c r="A194" s="5"/>
      <c r="B194" s="5"/>
      <c r="C194" s="5"/>
      <c r="D194" s="5"/>
      <c r="E194" s="5"/>
      <c r="F194" s="4"/>
      <c r="G194" s="4"/>
      <c r="H194" s="4"/>
      <c r="I194" s="5"/>
      <c r="J194" s="5"/>
      <c r="K194" s="6"/>
      <c r="L194" s="3"/>
      <c r="M194"/>
      <c r="N194"/>
      <c r="O194"/>
      <c r="P194" s="2"/>
    </row>
    <row r="195" spans="1:16" ht="16" x14ac:dyDescent="0.2">
      <c r="A195" s="5"/>
      <c r="B195" s="5"/>
      <c r="C195" s="5"/>
      <c r="D195" s="5"/>
      <c r="E195" s="5"/>
      <c r="F195" s="4"/>
      <c r="G195" s="4"/>
      <c r="H195" s="4"/>
      <c r="I195" s="5"/>
      <c r="J195" s="5"/>
      <c r="K195" s="6"/>
      <c r="L195" s="3"/>
      <c r="M195"/>
      <c r="N195"/>
      <c r="O195"/>
      <c r="P195" s="2"/>
    </row>
    <row r="196" spans="1:16" ht="16" x14ac:dyDescent="0.2">
      <c r="A196" s="5"/>
      <c r="B196" s="5"/>
      <c r="C196" s="5"/>
      <c r="D196" s="5"/>
      <c r="E196" s="5"/>
      <c r="F196" s="4"/>
      <c r="G196" s="4"/>
      <c r="H196" s="4"/>
      <c r="I196" s="5"/>
      <c r="J196" s="5"/>
      <c r="K196" s="6"/>
      <c r="L196" s="3"/>
      <c r="M196"/>
      <c r="N196"/>
      <c r="O196"/>
      <c r="P196" s="2"/>
    </row>
    <row r="197" spans="1:16" ht="16" x14ac:dyDescent="0.2">
      <c r="A197" s="5"/>
      <c r="B197" s="5"/>
      <c r="C197" s="5"/>
      <c r="D197" s="5"/>
      <c r="E197" s="5"/>
      <c r="F197" s="4"/>
      <c r="G197" s="4"/>
      <c r="H197" s="4"/>
      <c r="I197" s="5"/>
      <c r="J197" s="5"/>
      <c r="K197" s="6"/>
      <c r="L197" s="3"/>
      <c r="M197"/>
      <c r="N197"/>
      <c r="O197"/>
      <c r="P197" s="2"/>
    </row>
    <row r="198" spans="1:16" ht="16" x14ac:dyDescent="0.2">
      <c r="A198" s="5"/>
      <c r="B198" s="5"/>
      <c r="C198" s="5"/>
      <c r="D198" s="5"/>
      <c r="E198" s="5"/>
      <c r="F198" s="4"/>
      <c r="G198" s="4"/>
      <c r="H198" s="4"/>
      <c r="I198" s="5"/>
      <c r="J198" s="5"/>
      <c r="K198" s="6"/>
      <c r="L198" s="3"/>
      <c r="M198"/>
      <c r="N198"/>
      <c r="O198"/>
      <c r="P198" s="2"/>
    </row>
    <row r="199" spans="1:16" ht="16" x14ac:dyDescent="0.2">
      <c r="A199" s="5"/>
      <c r="B199" s="5"/>
      <c r="C199" s="5"/>
      <c r="D199" s="5"/>
      <c r="E199" s="5"/>
      <c r="F199" s="4"/>
      <c r="G199" s="4"/>
      <c r="H199" s="4"/>
      <c r="I199" s="5"/>
      <c r="J199" s="5"/>
      <c r="K199" s="6"/>
      <c r="L199" s="3"/>
      <c r="M199"/>
      <c r="N199"/>
      <c r="O199"/>
      <c r="P199" s="2"/>
    </row>
    <row r="200" spans="1:16" ht="16" x14ac:dyDescent="0.2">
      <c r="A200" s="5"/>
      <c r="B200" s="5"/>
      <c r="C200" s="5"/>
      <c r="D200" s="5"/>
      <c r="E200" s="5"/>
      <c r="F200" s="4"/>
      <c r="G200" s="4"/>
      <c r="H200" s="4"/>
      <c r="I200" s="5"/>
      <c r="J200" s="5"/>
      <c r="K200" s="6"/>
      <c r="L200" s="3"/>
      <c r="M200"/>
      <c r="N200"/>
      <c r="O200"/>
      <c r="P200" s="2"/>
    </row>
    <row r="201" spans="1:16" ht="16" x14ac:dyDescent="0.2">
      <c r="A201" s="5"/>
      <c r="B201" s="5"/>
      <c r="C201" s="5"/>
      <c r="D201" s="5"/>
      <c r="E201" s="5"/>
      <c r="F201" s="4"/>
      <c r="G201" s="4"/>
      <c r="H201" s="4"/>
      <c r="I201" s="5"/>
      <c r="J201" s="5"/>
      <c r="K201" s="6"/>
      <c r="L201" s="3"/>
      <c r="M201"/>
      <c r="N201"/>
      <c r="O201"/>
      <c r="P201" s="2"/>
    </row>
    <row r="202" spans="1:16" ht="16" x14ac:dyDescent="0.2">
      <c r="A202" s="5"/>
      <c r="B202" s="5"/>
      <c r="C202" s="5"/>
      <c r="D202" s="5"/>
      <c r="E202" s="5"/>
      <c r="F202" s="4"/>
      <c r="G202" s="4"/>
      <c r="H202" s="4"/>
      <c r="I202" s="5"/>
      <c r="J202" s="5"/>
      <c r="K202" s="6"/>
      <c r="L202" s="3"/>
      <c r="M202"/>
      <c r="N202"/>
      <c r="O202"/>
      <c r="P202" s="2"/>
    </row>
    <row r="203" spans="1:16" ht="16" x14ac:dyDescent="0.2">
      <c r="A203" s="5"/>
      <c r="B203" s="5"/>
      <c r="C203" s="5"/>
      <c r="D203" s="5"/>
      <c r="E203" s="5"/>
      <c r="F203" s="4"/>
      <c r="G203" s="4"/>
      <c r="H203" s="4"/>
      <c r="I203" s="5"/>
      <c r="J203" s="5"/>
      <c r="K203" s="6"/>
      <c r="L203" s="3"/>
      <c r="M203"/>
      <c r="N203"/>
      <c r="O203"/>
      <c r="P203" s="2"/>
    </row>
    <row r="204" spans="1:16" ht="16" x14ac:dyDescent="0.2">
      <c r="A204" s="5"/>
      <c r="B204" s="5"/>
      <c r="C204" s="5"/>
      <c r="D204" s="5"/>
      <c r="E204" s="5"/>
      <c r="F204" s="4"/>
      <c r="G204" s="4"/>
      <c r="H204" s="4"/>
      <c r="I204" s="5"/>
      <c r="J204" s="5"/>
      <c r="K204" s="6"/>
      <c r="L204" s="3"/>
      <c r="M204"/>
      <c r="N204"/>
      <c r="O204"/>
      <c r="P204" s="2"/>
    </row>
    <row r="205" spans="1:16" ht="16" x14ac:dyDescent="0.2">
      <c r="A205" s="5"/>
      <c r="B205" s="5"/>
      <c r="C205" s="5"/>
      <c r="D205" s="5"/>
      <c r="E205" s="5"/>
      <c r="F205" s="4"/>
      <c r="G205" s="4"/>
      <c r="H205" s="4"/>
      <c r="I205" s="5"/>
      <c r="J205" s="5"/>
      <c r="K205" s="6"/>
      <c r="L205" s="3"/>
      <c r="M205"/>
      <c r="N205"/>
      <c r="O205"/>
      <c r="P205" s="2"/>
    </row>
    <row r="206" spans="1:16" ht="16" x14ac:dyDescent="0.2">
      <c r="A206" s="5"/>
      <c r="B206" s="5"/>
      <c r="C206" s="5"/>
      <c r="D206" s="5"/>
      <c r="E206" s="5"/>
      <c r="F206" s="4"/>
      <c r="G206" s="4"/>
      <c r="H206" s="4"/>
      <c r="I206" s="5"/>
      <c r="J206" s="5"/>
      <c r="K206" s="6"/>
      <c r="L206" s="3"/>
      <c r="M206"/>
      <c r="N206"/>
      <c r="O206"/>
      <c r="P206" s="2"/>
    </row>
    <row r="207" spans="1:16" ht="16" x14ac:dyDescent="0.2">
      <c r="A207" s="5"/>
      <c r="B207" s="5"/>
      <c r="C207" s="5"/>
      <c r="D207" s="5"/>
      <c r="E207" s="5"/>
      <c r="F207" s="4"/>
      <c r="G207" s="4"/>
      <c r="H207" s="4"/>
      <c r="I207" s="5"/>
      <c r="J207" s="5"/>
      <c r="K207" s="6"/>
      <c r="L207" s="3"/>
      <c r="M207"/>
      <c r="N207"/>
      <c r="O207"/>
      <c r="P207" s="2"/>
    </row>
    <row r="208" spans="1:16" ht="16" x14ac:dyDescent="0.2">
      <c r="A208" s="5"/>
      <c r="B208" s="5"/>
      <c r="C208" s="5"/>
      <c r="D208" s="5"/>
      <c r="E208" s="5"/>
      <c r="F208" s="4"/>
      <c r="G208" s="4"/>
      <c r="H208" s="4"/>
      <c r="I208" s="5"/>
      <c r="J208" s="5"/>
      <c r="K208" s="6"/>
      <c r="L208" s="3"/>
      <c r="M208"/>
      <c r="N208"/>
      <c r="O208"/>
      <c r="P208" s="2"/>
    </row>
    <row r="209" spans="1:16" ht="16" x14ac:dyDescent="0.2">
      <c r="A209" s="5"/>
      <c r="B209" s="5"/>
      <c r="C209" s="5"/>
      <c r="D209" s="5"/>
      <c r="E209" s="5"/>
      <c r="F209" s="4"/>
      <c r="G209" s="4"/>
      <c r="H209" s="4"/>
      <c r="I209" s="5"/>
      <c r="J209" s="5"/>
      <c r="K209" s="6"/>
      <c r="L209" s="3"/>
      <c r="M209"/>
      <c r="N209"/>
      <c r="O209"/>
      <c r="P209" s="2"/>
    </row>
    <row r="210" spans="1:16" ht="16" x14ac:dyDescent="0.2">
      <c r="A210" s="5"/>
      <c r="B210" s="5"/>
      <c r="C210" s="5"/>
      <c r="D210" s="5"/>
      <c r="E210" s="5"/>
      <c r="F210" s="4"/>
      <c r="G210" s="4"/>
      <c r="H210" s="4"/>
      <c r="I210" s="5"/>
      <c r="J210" s="5"/>
      <c r="K210" s="6"/>
      <c r="L210" s="3"/>
      <c r="M210"/>
      <c r="N210"/>
      <c r="O210"/>
      <c r="P210" s="2"/>
    </row>
    <row r="211" spans="1:16" ht="16" x14ac:dyDescent="0.2">
      <c r="A211" s="5"/>
      <c r="B211" s="5"/>
      <c r="C211" s="5"/>
      <c r="D211" s="5"/>
      <c r="E211" s="5"/>
      <c r="F211" s="4"/>
      <c r="G211" s="4"/>
      <c r="H211" s="4"/>
      <c r="I211" s="5"/>
      <c r="J211" s="5"/>
      <c r="K211" s="6"/>
      <c r="L211" s="3"/>
      <c r="M211"/>
      <c r="N211"/>
      <c r="O211"/>
      <c r="P211" s="2"/>
    </row>
    <row r="212" spans="1:16" ht="16" x14ac:dyDescent="0.2">
      <c r="A212" s="5"/>
      <c r="B212" s="5"/>
      <c r="C212" s="5"/>
      <c r="D212" s="5"/>
      <c r="E212" s="5"/>
      <c r="F212" s="4"/>
      <c r="G212" s="4"/>
      <c r="H212" s="4"/>
      <c r="I212" s="5"/>
      <c r="J212" s="5"/>
      <c r="K212" s="6"/>
      <c r="L212" s="3"/>
      <c r="M212"/>
      <c r="N212"/>
      <c r="O212"/>
      <c r="P212" s="2"/>
    </row>
    <row r="213" spans="1:16" ht="16" x14ac:dyDescent="0.2">
      <c r="A213" s="5"/>
      <c r="B213" s="5"/>
      <c r="C213" s="5"/>
      <c r="D213" s="5"/>
      <c r="E213" s="5"/>
      <c r="F213" s="4"/>
      <c r="G213" s="4"/>
      <c r="H213" s="4"/>
      <c r="I213" s="5"/>
      <c r="J213" s="5"/>
      <c r="K213" s="6"/>
      <c r="L213" s="3"/>
      <c r="M213"/>
      <c r="N213"/>
      <c r="O213"/>
      <c r="P213" s="2"/>
    </row>
    <row r="214" spans="1:16" ht="16" x14ac:dyDescent="0.2">
      <c r="A214" s="5"/>
      <c r="B214" s="5"/>
      <c r="C214" s="5"/>
      <c r="D214" s="5"/>
      <c r="E214" s="5"/>
      <c r="F214" s="4"/>
      <c r="G214" s="4"/>
      <c r="H214" s="4"/>
      <c r="I214" s="5"/>
      <c r="J214" s="5"/>
      <c r="K214" s="6"/>
      <c r="L214" s="3"/>
      <c r="M214"/>
      <c r="N214"/>
      <c r="O214"/>
      <c r="P214" s="2"/>
    </row>
    <row r="215" spans="1:16" ht="16" x14ac:dyDescent="0.2">
      <c r="A215" s="5"/>
      <c r="B215" s="5"/>
      <c r="C215" s="5"/>
      <c r="D215" s="5"/>
      <c r="E215" s="5"/>
      <c r="F215" s="4"/>
      <c r="G215" s="4"/>
      <c r="H215" s="4"/>
      <c r="I215" s="5"/>
      <c r="J215" s="5"/>
      <c r="K215" s="6"/>
      <c r="L215" s="3"/>
      <c r="M215"/>
      <c r="N215"/>
      <c r="O215"/>
      <c r="P215" s="2"/>
    </row>
    <row r="216" spans="1:16" ht="16" x14ac:dyDescent="0.2">
      <c r="A216" s="5"/>
      <c r="B216" s="5"/>
      <c r="C216" s="5"/>
      <c r="D216" s="5"/>
      <c r="E216" s="5"/>
      <c r="F216" s="4"/>
      <c r="G216" s="4"/>
      <c r="H216" s="4"/>
      <c r="I216" s="5"/>
      <c r="J216" s="5"/>
      <c r="K216" s="6"/>
      <c r="L216" s="3"/>
      <c r="M216"/>
      <c r="N216"/>
      <c r="O216"/>
      <c r="P216" s="2"/>
    </row>
    <row r="217" spans="1:16" ht="16" x14ac:dyDescent="0.2">
      <c r="A217" s="5"/>
      <c r="B217" s="5"/>
      <c r="C217" s="5"/>
      <c r="D217" s="5"/>
      <c r="E217" s="5"/>
      <c r="F217" s="4"/>
      <c r="G217" s="4"/>
      <c r="H217" s="4"/>
      <c r="I217" s="5"/>
      <c r="J217" s="5"/>
      <c r="K217" s="6"/>
      <c r="L217" s="3"/>
      <c r="M217"/>
      <c r="N217"/>
      <c r="O217"/>
      <c r="P217" s="2"/>
    </row>
    <row r="218" spans="1:16" ht="16" x14ac:dyDescent="0.2">
      <c r="A218" s="5"/>
      <c r="B218" s="5"/>
      <c r="C218" s="5"/>
      <c r="D218" s="5"/>
      <c r="E218" s="5"/>
      <c r="F218" s="4"/>
      <c r="G218" s="4"/>
      <c r="H218" s="4"/>
      <c r="I218" s="5"/>
      <c r="J218" s="5"/>
      <c r="K218" s="6"/>
      <c r="L218" s="3"/>
      <c r="M218"/>
      <c r="N218"/>
      <c r="O218"/>
      <c r="P218" s="2"/>
    </row>
    <row r="219" spans="1:16" ht="16" x14ac:dyDescent="0.2">
      <c r="A219" s="5"/>
      <c r="B219" s="5"/>
      <c r="C219" s="5"/>
      <c r="D219" s="5"/>
      <c r="E219" s="5"/>
      <c r="F219" s="4"/>
      <c r="G219" s="4"/>
      <c r="H219" s="4"/>
      <c r="I219" s="5"/>
      <c r="J219" s="5"/>
      <c r="K219" s="6"/>
      <c r="L219" s="3"/>
      <c r="M219"/>
      <c r="N219"/>
      <c r="O219"/>
      <c r="P219" s="2"/>
    </row>
    <row r="220" spans="1:16" ht="16" x14ac:dyDescent="0.2">
      <c r="A220" s="5"/>
      <c r="B220" s="5"/>
      <c r="C220" s="5"/>
      <c r="D220" s="5"/>
      <c r="E220" s="5"/>
      <c r="F220" s="4"/>
      <c r="G220" s="4"/>
      <c r="H220" s="4"/>
      <c r="I220" s="5"/>
      <c r="J220" s="5"/>
      <c r="K220" s="6"/>
      <c r="L220" s="3"/>
      <c r="M220"/>
      <c r="N220"/>
      <c r="O220"/>
      <c r="P220" s="2"/>
    </row>
    <row r="221" spans="1:16" ht="16" x14ac:dyDescent="0.2">
      <c r="A221" s="5"/>
      <c r="B221" s="5"/>
      <c r="C221" s="5"/>
      <c r="D221" s="5"/>
      <c r="E221" s="5"/>
      <c r="F221" s="4"/>
      <c r="G221" s="4"/>
      <c r="H221" s="4"/>
      <c r="I221" s="5"/>
      <c r="J221" s="5"/>
      <c r="K221" s="6"/>
      <c r="L221" s="3"/>
      <c r="M221"/>
      <c r="N221"/>
      <c r="O221"/>
      <c r="P221" s="2"/>
    </row>
    <row r="222" spans="1:16" ht="16" x14ac:dyDescent="0.2">
      <c r="A222" s="5"/>
      <c r="B222" s="5"/>
      <c r="C222" s="5"/>
      <c r="D222" s="5"/>
      <c r="E222" s="5"/>
      <c r="F222" s="4"/>
      <c r="G222" s="4"/>
      <c r="H222" s="4"/>
      <c r="I222" s="5"/>
      <c r="J222" s="5"/>
      <c r="K222" s="6"/>
      <c r="L222" s="3"/>
      <c r="M222"/>
      <c r="N222"/>
      <c r="O222"/>
      <c r="P222" s="2"/>
    </row>
    <row r="223" spans="1:16" ht="16" x14ac:dyDescent="0.2">
      <c r="A223" s="5"/>
      <c r="B223" s="5"/>
      <c r="C223" s="5"/>
      <c r="D223" s="5"/>
      <c r="E223" s="5"/>
      <c r="F223" s="4"/>
      <c r="G223" s="4"/>
      <c r="H223" s="4"/>
      <c r="I223" s="5"/>
      <c r="J223" s="5"/>
      <c r="K223" s="6"/>
      <c r="L223" s="3"/>
      <c r="M223"/>
      <c r="N223"/>
      <c r="O223"/>
      <c r="P223" s="2"/>
    </row>
    <row r="224" spans="1:16" ht="16" x14ac:dyDescent="0.2">
      <c r="A224" s="5"/>
      <c r="B224" s="5"/>
      <c r="C224" s="5"/>
      <c r="D224" s="5"/>
      <c r="E224" s="5"/>
      <c r="F224" s="4"/>
      <c r="G224" s="4"/>
      <c r="H224" s="4"/>
      <c r="I224" s="5"/>
      <c r="J224" s="5"/>
      <c r="K224" s="6"/>
      <c r="L224" s="3"/>
      <c r="M224"/>
      <c r="N224"/>
      <c r="O224"/>
      <c r="P224" s="2"/>
    </row>
    <row r="225" spans="1:16" ht="16" x14ac:dyDescent="0.2">
      <c r="A225" s="5"/>
      <c r="B225" s="5"/>
      <c r="C225" s="5"/>
      <c r="D225" s="5"/>
      <c r="E225" s="5"/>
      <c r="F225" s="4"/>
      <c r="G225" s="4"/>
      <c r="H225" s="4"/>
      <c r="I225" s="5"/>
      <c r="J225" s="5"/>
      <c r="K225" s="6"/>
      <c r="L225" s="3"/>
      <c r="M225"/>
      <c r="N225"/>
      <c r="O225"/>
      <c r="P225" s="2"/>
    </row>
    <row r="226" spans="1:16" ht="16" x14ac:dyDescent="0.2">
      <c r="A226" s="5"/>
      <c r="B226" s="5"/>
      <c r="C226" s="5"/>
      <c r="D226" s="5"/>
      <c r="E226" s="5"/>
      <c r="F226" s="4"/>
      <c r="G226" s="4"/>
      <c r="H226" s="4"/>
      <c r="I226" s="5"/>
      <c r="J226" s="5"/>
      <c r="K226" s="6"/>
      <c r="L226" s="3"/>
      <c r="M226"/>
      <c r="N226"/>
      <c r="O226"/>
      <c r="P226" s="2"/>
    </row>
    <row r="227" spans="1:16" ht="16" x14ac:dyDescent="0.2">
      <c r="A227" s="5"/>
      <c r="B227" s="5"/>
      <c r="C227" s="5"/>
      <c r="D227" s="5"/>
      <c r="E227" s="5"/>
      <c r="F227" s="4"/>
      <c r="G227" s="4"/>
      <c r="H227" s="4"/>
      <c r="I227" s="5"/>
      <c r="J227" s="5"/>
      <c r="K227" s="6"/>
      <c r="L227" s="3"/>
      <c r="M227"/>
      <c r="N227"/>
      <c r="O227"/>
      <c r="P227" s="2"/>
    </row>
    <row r="228" spans="1:16" ht="16" x14ac:dyDescent="0.2">
      <c r="A228" s="5"/>
      <c r="B228" s="5"/>
      <c r="C228" s="5"/>
      <c r="D228" s="5"/>
      <c r="E228" s="5"/>
      <c r="F228" s="4"/>
      <c r="G228" s="4"/>
      <c r="H228" s="4"/>
      <c r="I228" s="5"/>
      <c r="J228" s="5"/>
      <c r="K228" s="6"/>
      <c r="L228" s="3"/>
      <c r="M228"/>
      <c r="N228"/>
      <c r="O228"/>
      <c r="P228" s="2"/>
    </row>
    <row r="229" spans="1:16" ht="16" x14ac:dyDescent="0.2">
      <c r="A229" s="5"/>
      <c r="B229" s="5"/>
      <c r="C229" s="5"/>
      <c r="D229" s="5"/>
      <c r="E229" s="5"/>
      <c r="F229" s="4"/>
      <c r="G229" s="4"/>
      <c r="H229" s="4"/>
      <c r="I229" s="5"/>
      <c r="J229" s="5"/>
      <c r="K229" s="6"/>
      <c r="L229" s="3"/>
      <c r="M229"/>
      <c r="N229"/>
      <c r="O229"/>
      <c r="P229" s="2"/>
    </row>
    <row r="230" spans="1:16" ht="16" x14ac:dyDescent="0.2">
      <c r="A230" s="5"/>
      <c r="B230" s="5"/>
      <c r="C230" s="5"/>
      <c r="D230" s="5"/>
      <c r="E230" s="5"/>
      <c r="F230" s="4"/>
      <c r="G230" s="4"/>
      <c r="H230" s="4"/>
      <c r="I230" s="5"/>
      <c r="J230" s="5"/>
      <c r="K230" s="6"/>
      <c r="L230" s="3"/>
      <c r="M230"/>
      <c r="N230"/>
      <c r="O230"/>
      <c r="P230" s="2"/>
    </row>
    <row r="231" spans="1:16" ht="16" x14ac:dyDescent="0.2">
      <c r="A231" s="5"/>
      <c r="B231" s="5"/>
      <c r="C231" s="5"/>
      <c r="D231" s="5"/>
      <c r="E231" s="5"/>
      <c r="F231" s="4"/>
      <c r="G231" s="4"/>
      <c r="H231" s="4"/>
      <c r="I231" s="5"/>
      <c r="J231" s="5"/>
      <c r="K231" s="6"/>
      <c r="L231" s="3"/>
      <c r="M231"/>
      <c r="N231"/>
      <c r="O231"/>
      <c r="P231" s="2"/>
    </row>
    <row r="232" spans="1:16" ht="16" x14ac:dyDescent="0.2">
      <c r="A232" s="5"/>
      <c r="B232" s="5"/>
      <c r="C232" s="5"/>
      <c r="D232" s="5"/>
      <c r="E232" s="5"/>
      <c r="F232" s="4"/>
      <c r="G232" s="4"/>
      <c r="H232" s="4"/>
      <c r="I232" s="5"/>
      <c r="J232" s="5"/>
      <c r="K232" s="6"/>
      <c r="L232" s="3"/>
      <c r="M232"/>
      <c r="N232"/>
      <c r="O232"/>
      <c r="P232" s="2"/>
    </row>
    <row r="233" spans="1:16" ht="16" x14ac:dyDescent="0.2">
      <c r="A233" s="5"/>
      <c r="B233" s="5"/>
      <c r="C233" s="5"/>
      <c r="D233" s="5"/>
      <c r="E233" s="5"/>
      <c r="F233" s="4"/>
      <c r="G233" s="4"/>
      <c r="H233" s="4"/>
      <c r="I233" s="5"/>
      <c r="J233" s="5"/>
      <c r="K233" s="6"/>
      <c r="L233" s="3"/>
      <c r="M233"/>
      <c r="N233"/>
      <c r="O233"/>
      <c r="P233" s="2"/>
    </row>
    <row r="234" spans="1:16" ht="16" x14ac:dyDescent="0.2">
      <c r="A234" s="5"/>
      <c r="B234" s="5"/>
      <c r="C234" s="5"/>
      <c r="D234" s="5"/>
      <c r="E234" s="5"/>
      <c r="F234" s="4"/>
      <c r="G234" s="4"/>
      <c r="H234" s="4"/>
      <c r="I234" s="5"/>
      <c r="J234" s="5"/>
      <c r="K234" s="6"/>
      <c r="L234" s="3"/>
      <c r="M234"/>
      <c r="N234"/>
      <c r="O234"/>
      <c r="P234" s="2"/>
    </row>
    <row r="235" spans="1:16" ht="16" x14ac:dyDescent="0.2">
      <c r="A235" s="5"/>
      <c r="B235" s="5"/>
      <c r="C235" s="5"/>
      <c r="D235" s="5"/>
      <c r="E235" s="5"/>
      <c r="F235" s="4"/>
      <c r="G235" s="4"/>
      <c r="H235" s="4"/>
      <c r="I235" s="5"/>
      <c r="J235" s="5"/>
      <c r="K235" s="6"/>
      <c r="L235" s="3"/>
      <c r="M235"/>
      <c r="N235"/>
      <c r="O235"/>
      <c r="P235" s="2"/>
    </row>
    <row r="236" spans="1:16" ht="16" x14ac:dyDescent="0.2">
      <c r="A236" s="5"/>
      <c r="B236" s="5"/>
      <c r="C236" s="5"/>
      <c r="D236" s="5"/>
      <c r="E236" s="5"/>
      <c r="F236" s="4"/>
      <c r="G236" s="4"/>
      <c r="H236" s="4"/>
      <c r="I236" s="5"/>
      <c r="J236" s="5"/>
      <c r="K236" s="6"/>
      <c r="L236" s="3"/>
      <c r="M236"/>
      <c r="N236"/>
      <c r="O236"/>
      <c r="P236" s="2"/>
    </row>
    <row r="237" spans="1:16" ht="16" x14ac:dyDescent="0.2">
      <c r="A237" s="5"/>
      <c r="B237" s="5"/>
      <c r="C237" s="5"/>
      <c r="D237" s="5"/>
      <c r="E237" s="5"/>
      <c r="F237" s="4"/>
      <c r="G237" s="4"/>
      <c r="H237" s="4"/>
      <c r="I237" s="5"/>
      <c r="J237" s="5"/>
      <c r="K237" s="6"/>
      <c r="L237" s="3"/>
      <c r="M237"/>
      <c r="N237"/>
      <c r="O237"/>
      <c r="P237" s="2"/>
    </row>
    <row r="238" spans="1:16" ht="16" x14ac:dyDescent="0.2">
      <c r="A238" s="5"/>
      <c r="B238" s="5"/>
      <c r="C238" s="5"/>
      <c r="D238" s="5"/>
      <c r="E238" s="5"/>
      <c r="F238" s="4"/>
      <c r="G238" s="4"/>
      <c r="H238" s="4"/>
      <c r="I238" s="5"/>
      <c r="J238" s="5"/>
      <c r="K238" s="6"/>
      <c r="L238" s="3"/>
      <c r="M238"/>
      <c r="N238"/>
      <c r="O238"/>
      <c r="P238" s="2"/>
    </row>
    <row r="239" spans="1:16" ht="16" x14ac:dyDescent="0.2">
      <c r="A239" s="5"/>
      <c r="B239" s="5"/>
      <c r="C239" s="5"/>
      <c r="D239" s="5"/>
      <c r="E239" s="5"/>
      <c r="F239" s="4"/>
      <c r="G239" s="4"/>
      <c r="H239" s="4"/>
      <c r="I239" s="5"/>
      <c r="J239" s="5"/>
      <c r="K239" s="6"/>
      <c r="L239" s="3"/>
      <c r="M239"/>
      <c r="N239"/>
      <c r="O239"/>
      <c r="P239" s="2"/>
    </row>
    <row r="240" spans="1:16" ht="16" x14ac:dyDescent="0.2">
      <c r="A240" s="5"/>
      <c r="B240" s="5"/>
      <c r="C240" s="5"/>
      <c r="D240" s="5"/>
      <c r="E240" s="5"/>
      <c r="F240" s="4"/>
      <c r="G240" s="4"/>
      <c r="H240" s="4"/>
      <c r="I240" s="5"/>
      <c r="J240" s="5"/>
      <c r="K240" s="6"/>
      <c r="L240" s="3"/>
      <c r="M240"/>
      <c r="N240"/>
      <c r="O240"/>
      <c r="P240" s="2"/>
    </row>
    <row r="241" spans="1:16" ht="16" x14ac:dyDescent="0.2">
      <c r="A241" s="5"/>
      <c r="B241" s="5"/>
      <c r="C241" s="5"/>
      <c r="D241" s="5"/>
      <c r="E241" s="5"/>
      <c r="F241" s="4"/>
      <c r="G241" s="4"/>
      <c r="H241" s="4"/>
      <c r="I241" s="5"/>
      <c r="J241" s="5"/>
      <c r="K241" s="6"/>
      <c r="L241" s="3"/>
      <c r="M241"/>
      <c r="N241"/>
      <c r="O241"/>
      <c r="P241" s="2"/>
    </row>
    <row r="242" spans="1:16" ht="16" x14ac:dyDescent="0.2">
      <c r="A242" s="5"/>
      <c r="B242" s="5"/>
      <c r="C242" s="5"/>
      <c r="D242" s="5"/>
      <c r="E242" s="5"/>
      <c r="F242" s="4"/>
      <c r="G242" s="4"/>
      <c r="H242" s="4"/>
      <c r="I242" s="5"/>
      <c r="J242" s="5"/>
      <c r="K242" s="6"/>
      <c r="L242" s="3"/>
      <c r="M242"/>
      <c r="N242"/>
      <c r="O242"/>
      <c r="P242" s="2"/>
    </row>
    <row r="243" spans="1:16" ht="16" x14ac:dyDescent="0.2">
      <c r="A243" s="5"/>
      <c r="B243" s="5"/>
      <c r="C243" s="5"/>
      <c r="D243" s="5"/>
      <c r="E243" s="5"/>
      <c r="F243" s="4"/>
      <c r="G243" s="4"/>
      <c r="H243" s="4"/>
      <c r="I243" s="5"/>
      <c r="J243" s="5"/>
      <c r="K243" s="6"/>
      <c r="L243" s="3"/>
      <c r="M243"/>
      <c r="N243"/>
      <c r="O243"/>
      <c r="P243" s="2"/>
    </row>
    <row r="244" spans="1:16" ht="16" x14ac:dyDescent="0.2">
      <c r="A244" s="5"/>
      <c r="B244" s="5"/>
      <c r="C244" s="5"/>
      <c r="D244" s="5"/>
      <c r="E244" s="5"/>
      <c r="F244" s="4"/>
      <c r="G244" s="4"/>
      <c r="H244" s="4"/>
      <c r="I244" s="5"/>
      <c r="J244" s="5"/>
      <c r="K244" s="6"/>
      <c r="L244" s="3"/>
      <c r="M244"/>
      <c r="N244"/>
      <c r="O244"/>
      <c r="P244" s="2"/>
    </row>
    <row r="245" spans="1:16" ht="16" x14ac:dyDescent="0.2">
      <c r="A245" s="5"/>
      <c r="B245" s="5"/>
      <c r="C245" s="5"/>
      <c r="D245" s="5"/>
      <c r="E245" s="5"/>
      <c r="F245" s="4"/>
      <c r="G245" s="4"/>
      <c r="H245" s="4"/>
      <c r="I245" s="5"/>
      <c r="J245" s="5"/>
      <c r="K245" s="6"/>
      <c r="L245" s="3"/>
      <c r="M245"/>
      <c r="N245"/>
      <c r="O245"/>
      <c r="P245" s="2"/>
    </row>
    <row r="246" spans="1:16" ht="16" x14ac:dyDescent="0.2">
      <c r="A246" s="5"/>
      <c r="B246" s="5"/>
      <c r="C246" s="5"/>
      <c r="D246" s="5"/>
      <c r="E246" s="5"/>
      <c r="F246" s="4"/>
      <c r="G246" s="4"/>
      <c r="H246" s="4"/>
      <c r="I246" s="5"/>
      <c r="J246" s="5"/>
      <c r="K246" s="6"/>
      <c r="L246" s="3"/>
      <c r="M246"/>
      <c r="N246"/>
      <c r="O246"/>
      <c r="P246" s="2"/>
    </row>
    <row r="247" spans="1:16" ht="16" x14ac:dyDescent="0.2">
      <c r="A247" s="5"/>
      <c r="B247" s="5"/>
      <c r="C247" s="5"/>
      <c r="D247" s="5"/>
      <c r="E247" s="5"/>
      <c r="F247" s="4"/>
      <c r="G247" s="4"/>
      <c r="H247" s="4"/>
      <c r="I247" s="5"/>
      <c r="J247" s="5"/>
      <c r="K247" s="6"/>
      <c r="L247" s="3"/>
      <c r="M247"/>
      <c r="N247"/>
      <c r="O247"/>
      <c r="P247" s="2"/>
    </row>
    <row r="248" spans="1:16" ht="16" x14ac:dyDescent="0.2">
      <c r="A248" s="5"/>
      <c r="B248" s="5"/>
      <c r="C248" s="5"/>
      <c r="D248" s="5"/>
      <c r="E248" s="5"/>
      <c r="F248" s="4"/>
      <c r="G248" s="4"/>
      <c r="H248" s="4"/>
      <c r="I248" s="5"/>
      <c r="J248" s="5"/>
      <c r="K248" s="6"/>
      <c r="L248" s="3"/>
      <c r="M248"/>
      <c r="N248"/>
      <c r="O248"/>
      <c r="P248" s="2"/>
    </row>
    <row r="249" spans="1:16" ht="16" x14ac:dyDescent="0.2">
      <c r="A249" s="5"/>
      <c r="B249" s="5"/>
      <c r="C249" s="5"/>
      <c r="D249" s="5"/>
      <c r="E249" s="5"/>
      <c r="F249" s="4"/>
      <c r="G249" s="4"/>
      <c r="H249" s="4"/>
      <c r="I249" s="5"/>
      <c r="J249" s="5"/>
      <c r="K249" s="6"/>
      <c r="L249" s="3"/>
      <c r="M249"/>
      <c r="N249"/>
      <c r="O249"/>
      <c r="P249" s="2"/>
    </row>
    <row r="250" spans="1:16" ht="16" x14ac:dyDescent="0.2">
      <c r="A250" s="5"/>
      <c r="B250" s="5"/>
      <c r="C250" s="5"/>
      <c r="D250" s="5"/>
      <c r="E250" s="5"/>
      <c r="F250" s="4"/>
      <c r="G250" s="4"/>
      <c r="H250" s="4"/>
      <c r="I250" s="5"/>
      <c r="J250" s="5"/>
      <c r="K250" s="6"/>
      <c r="L250" s="3"/>
      <c r="M250"/>
      <c r="N250"/>
      <c r="O250"/>
      <c r="P250" s="2"/>
    </row>
    <row r="251" spans="1:16" ht="16" x14ac:dyDescent="0.2">
      <c r="A251" s="5"/>
      <c r="B251" s="5"/>
      <c r="C251" s="5"/>
      <c r="D251" s="5"/>
      <c r="E251" s="5"/>
      <c r="F251" s="4"/>
      <c r="G251" s="4"/>
      <c r="H251" s="4"/>
      <c r="I251" s="5"/>
      <c r="J251" s="5"/>
      <c r="K251" s="6"/>
      <c r="L251" s="3"/>
      <c r="M251"/>
      <c r="N251"/>
      <c r="O251"/>
      <c r="P251" s="2"/>
    </row>
    <row r="252" spans="1:16" ht="16" x14ac:dyDescent="0.2">
      <c r="A252" s="5"/>
      <c r="B252" s="5"/>
      <c r="C252" s="5"/>
      <c r="D252" s="5"/>
      <c r="E252" s="5"/>
      <c r="F252" s="4"/>
      <c r="G252" s="4"/>
      <c r="H252" s="4"/>
      <c r="I252" s="5"/>
      <c r="J252" s="5"/>
      <c r="K252" s="6"/>
      <c r="L252" s="3"/>
      <c r="M252"/>
      <c r="N252"/>
      <c r="O252"/>
      <c r="P252" s="2"/>
    </row>
    <row r="253" spans="1:16" ht="16" x14ac:dyDescent="0.2">
      <c r="A253" s="5"/>
      <c r="B253" s="5"/>
      <c r="C253" s="5"/>
      <c r="D253" s="5"/>
      <c r="E253" s="5"/>
      <c r="F253" s="4"/>
      <c r="G253" s="4"/>
      <c r="H253" s="4"/>
      <c r="I253" s="5"/>
      <c r="J253" s="5"/>
      <c r="K253" s="6"/>
      <c r="L253" s="3"/>
      <c r="M253"/>
      <c r="N253"/>
      <c r="O253"/>
      <c r="P253" s="2"/>
    </row>
    <row r="254" spans="1:16" ht="16" x14ac:dyDescent="0.2">
      <c r="A254" s="5"/>
      <c r="B254" s="5"/>
      <c r="C254" s="5"/>
      <c r="D254" s="5"/>
      <c r="E254" s="5"/>
      <c r="F254" s="4"/>
      <c r="G254" s="4"/>
      <c r="H254" s="4"/>
      <c r="I254" s="5"/>
      <c r="J254" s="5"/>
      <c r="K254" s="6"/>
      <c r="L254" s="3"/>
      <c r="M254"/>
      <c r="N254"/>
      <c r="O254"/>
      <c r="P254" s="2"/>
    </row>
    <row r="255" spans="1:16" ht="16" x14ac:dyDescent="0.2">
      <c r="A255" s="5"/>
      <c r="B255" s="5"/>
      <c r="C255" s="5"/>
      <c r="D255" s="5"/>
      <c r="E255" s="5"/>
      <c r="F255" s="4"/>
      <c r="G255" s="4"/>
      <c r="H255" s="4"/>
      <c r="I255" s="5"/>
      <c r="J255" s="5"/>
      <c r="K255" s="6"/>
      <c r="L255" s="3"/>
      <c r="M255"/>
      <c r="N255"/>
      <c r="O255"/>
      <c r="P255" s="2"/>
    </row>
    <row r="256" spans="1:16" ht="16" x14ac:dyDescent="0.2">
      <c r="A256" s="5"/>
      <c r="B256" s="5"/>
      <c r="C256" s="5"/>
      <c r="D256" s="5"/>
      <c r="E256" s="5"/>
      <c r="F256" s="4"/>
      <c r="G256" s="4"/>
      <c r="H256" s="4"/>
      <c r="I256" s="5"/>
      <c r="J256" s="5"/>
      <c r="K256" s="6"/>
      <c r="L256" s="3"/>
      <c r="M256"/>
      <c r="N256"/>
      <c r="O256"/>
      <c r="P256" s="2"/>
    </row>
    <row r="257" spans="1:16" ht="16" x14ac:dyDescent="0.2">
      <c r="A257" s="5"/>
      <c r="B257" s="5"/>
      <c r="C257" s="5"/>
      <c r="D257" s="5"/>
      <c r="E257" s="5"/>
      <c r="F257" s="4"/>
      <c r="G257" s="4"/>
      <c r="H257" s="4"/>
      <c r="I257" s="5"/>
      <c r="J257" s="5"/>
      <c r="K257" s="6"/>
      <c r="L257" s="3"/>
      <c r="M257"/>
      <c r="N257"/>
      <c r="O257"/>
      <c r="P257" s="2"/>
    </row>
    <row r="258" spans="1:16" ht="16" x14ac:dyDescent="0.2">
      <c r="A258" s="5"/>
      <c r="B258" s="5"/>
      <c r="C258" s="5"/>
      <c r="D258" s="5"/>
      <c r="E258" s="5"/>
      <c r="F258" s="4"/>
      <c r="G258" s="4"/>
      <c r="H258" s="4"/>
      <c r="I258" s="5"/>
      <c r="J258" s="5"/>
      <c r="K258" s="6"/>
      <c r="L258" s="3"/>
      <c r="M258"/>
      <c r="N258"/>
      <c r="O258"/>
      <c r="P258" s="2"/>
    </row>
    <row r="259" spans="1:16" ht="16" x14ac:dyDescent="0.2">
      <c r="A259" s="5"/>
      <c r="B259" s="5"/>
      <c r="C259" s="5"/>
      <c r="D259" s="5"/>
      <c r="E259" s="5"/>
      <c r="F259" s="4"/>
      <c r="G259" s="4"/>
      <c r="H259" s="4"/>
      <c r="I259" s="5"/>
      <c r="J259" s="5"/>
      <c r="K259" s="6"/>
      <c r="L259" s="3"/>
      <c r="M259"/>
      <c r="N259"/>
      <c r="O259"/>
      <c r="P259" s="2"/>
    </row>
    <row r="260" spans="1:16" ht="16" x14ac:dyDescent="0.2">
      <c r="A260" s="5"/>
      <c r="B260" s="5"/>
      <c r="C260" s="5"/>
      <c r="D260" s="5"/>
      <c r="E260" s="5"/>
      <c r="F260" s="4"/>
      <c r="G260" s="4"/>
      <c r="H260" s="4"/>
      <c r="I260" s="5"/>
      <c r="J260" s="5"/>
      <c r="K260" s="6"/>
      <c r="L260" s="3"/>
      <c r="M260"/>
      <c r="N260"/>
      <c r="O260"/>
      <c r="P260" s="2"/>
    </row>
    <row r="261" spans="1:16" ht="16" x14ac:dyDescent="0.2">
      <c r="A261" s="5"/>
      <c r="B261" s="5"/>
      <c r="C261" s="5"/>
      <c r="D261" s="5"/>
      <c r="E261" s="5"/>
      <c r="F261" s="4"/>
      <c r="G261" s="4"/>
      <c r="H261" s="4"/>
      <c r="I261" s="5"/>
      <c r="J261" s="5"/>
      <c r="K261" s="6"/>
      <c r="L261" s="3"/>
      <c r="M261"/>
      <c r="N261"/>
      <c r="O261"/>
      <c r="P261" s="2"/>
    </row>
    <row r="262" spans="1:16" ht="16" x14ac:dyDescent="0.2">
      <c r="A262" s="5"/>
      <c r="B262" s="5"/>
      <c r="C262" s="5"/>
      <c r="D262" s="5"/>
      <c r="E262" s="5"/>
      <c r="F262" s="4"/>
      <c r="G262" s="4"/>
      <c r="H262" s="4"/>
      <c r="I262" s="5"/>
      <c r="J262" s="5"/>
      <c r="K262" s="6"/>
      <c r="L262" s="3"/>
      <c r="M262"/>
      <c r="N262"/>
      <c r="O262"/>
      <c r="P262" s="2"/>
    </row>
    <row r="263" spans="1:16" ht="16" x14ac:dyDescent="0.2">
      <c r="A263" s="5"/>
      <c r="B263" s="5"/>
      <c r="C263" s="5"/>
      <c r="D263" s="5"/>
      <c r="E263" s="5"/>
      <c r="F263" s="4"/>
      <c r="G263" s="4"/>
      <c r="H263" s="4"/>
      <c r="I263" s="5"/>
      <c r="J263" s="5"/>
      <c r="K263" s="6"/>
      <c r="L263" s="3"/>
      <c r="M263"/>
      <c r="N263"/>
      <c r="O263"/>
      <c r="P263" s="2"/>
    </row>
    <row r="264" spans="1:16" ht="16" x14ac:dyDescent="0.2">
      <c r="A264" s="5"/>
      <c r="B264" s="5"/>
      <c r="C264" s="5"/>
      <c r="D264" s="5"/>
      <c r="E264" s="5"/>
      <c r="F264" s="4"/>
      <c r="G264" s="4"/>
      <c r="H264" s="4"/>
      <c r="I264" s="5"/>
      <c r="J264" s="5"/>
      <c r="K264" s="6"/>
      <c r="L264" s="3"/>
      <c r="M264"/>
      <c r="N264"/>
      <c r="O264"/>
      <c r="P264" s="2"/>
    </row>
    <row r="265" spans="1:16" ht="16" x14ac:dyDescent="0.2">
      <c r="A265" s="5"/>
      <c r="B265" s="5"/>
      <c r="C265" s="5"/>
      <c r="D265" s="5"/>
      <c r="E265" s="5"/>
      <c r="F265" s="4"/>
      <c r="G265" s="4"/>
      <c r="H265" s="4"/>
      <c r="I265" s="5"/>
      <c r="J265" s="5"/>
      <c r="K265" s="6"/>
      <c r="L265" s="3"/>
      <c r="M265"/>
      <c r="N265"/>
      <c r="O265"/>
      <c r="P265" s="2"/>
    </row>
    <row r="266" spans="1:16" ht="16" x14ac:dyDescent="0.2">
      <c r="A266" s="5"/>
      <c r="B266" s="5"/>
      <c r="C266" s="5"/>
      <c r="D266" s="5"/>
      <c r="E266" s="5"/>
      <c r="F266" s="4"/>
      <c r="G266" s="4"/>
      <c r="H266" s="4"/>
      <c r="I266" s="5"/>
      <c r="J266" s="5"/>
      <c r="K266" s="6"/>
      <c r="L266" s="3"/>
      <c r="M266"/>
      <c r="N266"/>
      <c r="O266"/>
      <c r="P266" s="2"/>
    </row>
    <row r="267" spans="1:16" ht="16" x14ac:dyDescent="0.2">
      <c r="A267" s="5"/>
      <c r="B267" s="5"/>
      <c r="C267" s="5"/>
      <c r="D267" s="5"/>
      <c r="E267" s="5"/>
      <c r="F267" s="4"/>
      <c r="G267" s="4"/>
      <c r="H267" s="4"/>
      <c r="I267" s="5"/>
      <c r="J267" s="5"/>
      <c r="K267" s="6"/>
      <c r="L267" s="3"/>
      <c r="M267"/>
      <c r="N267"/>
      <c r="O267"/>
      <c r="P267" s="2"/>
    </row>
    <row r="268" spans="1:16" ht="16" x14ac:dyDescent="0.2">
      <c r="A268" s="5"/>
      <c r="B268" s="5"/>
      <c r="C268" s="5"/>
      <c r="D268" s="5"/>
      <c r="E268" s="5"/>
      <c r="F268" s="4"/>
      <c r="G268" s="4"/>
      <c r="H268" s="4"/>
      <c r="I268" s="5"/>
      <c r="J268" s="5"/>
      <c r="K268" s="6"/>
      <c r="L268" s="3"/>
      <c r="M268"/>
      <c r="N268"/>
      <c r="O268"/>
      <c r="P268" s="2"/>
    </row>
    <row r="269" spans="1:16" ht="16" x14ac:dyDescent="0.2">
      <c r="A269" s="5"/>
      <c r="B269" s="5"/>
      <c r="C269" s="5"/>
      <c r="D269" s="5"/>
      <c r="E269" s="5"/>
      <c r="F269" s="4"/>
      <c r="G269" s="4"/>
      <c r="H269" s="4"/>
      <c r="I269" s="5"/>
      <c r="J269" s="5"/>
      <c r="K269" s="6"/>
      <c r="L269" s="3"/>
      <c r="M269"/>
      <c r="N269"/>
      <c r="O269"/>
      <c r="P269" s="2"/>
    </row>
    <row r="270" spans="1:16" ht="16" x14ac:dyDescent="0.2">
      <c r="A270" s="5"/>
      <c r="B270" s="5"/>
      <c r="C270" s="5"/>
      <c r="D270" s="5"/>
      <c r="E270" s="5"/>
      <c r="F270" s="4"/>
      <c r="G270" s="4"/>
      <c r="H270" s="4"/>
      <c r="I270" s="5"/>
      <c r="J270" s="5"/>
      <c r="K270" s="6"/>
      <c r="L270" s="3"/>
      <c r="M270"/>
      <c r="N270"/>
      <c r="O270"/>
      <c r="P270" s="2"/>
    </row>
    <row r="271" spans="1:16" ht="16" x14ac:dyDescent="0.2">
      <c r="A271" s="5"/>
      <c r="B271" s="5"/>
      <c r="C271" s="5"/>
      <c r="D271" s="5"/>
      <c r="E271" s="5"/>
      <c r="F271" s="4"/>
      <c r="G271" s="4"/>
      <c r="H271" s="4"/>
      <c r="I271" s="5"/>
      <c r="J271" s="5"/>
      <c r="K271" s="6"/>
      <c r="L271" s="3"/>
      <c r="M271"/>
      <c r="N271"/>
      <c r="O271"/>
      <c r="P271" s="2"/>
    </row>
    <row r="272" spans="1:16" ht="16" x14ac:dyDescent="0.2">
      <c r="A272" s="5"/>
      <c r="B272" s="5"/>
      <c r="C272" s="5"/>
      <c r="D272" s="5"/>
      <c r="E272" s="5"/>
      <c r="F272" s="4"/>
      <c r="G272" s="4"/>
      <c r="H272" s="4"/>
      <c r="I272" s="5"/>
      <c r="J272" s="5"/>
      <c r="K272" s="6"/>
      <c r="L272" s="3"/>
      <c r="M272"/>
      <c r="N272"/>
      <c r="O272"/>
      <c r="P272" s="2"/>
    </row>
    <row r="273" spans="1:16" ht="16" x14ac:dyDescent="0.2">
      <c r="A273" s="5"/>
      <c r="B273" s="5"/>
      <c r="C273" s="5"/>
      <c r="D273" s="5"/>
      <c r="E273" s="5"/>
      <c r="F273" s="4"/>
      <c r="G273" s="4"/>
      <c r="H273" s="4"/>
      <c r="I273" s="5"/>
      <c r="J273" s="5"/>
      <c r="K273" s="6"/>
      <c r="L273" s="3"/>
      <c r="M273"/>
      <c r="N273"/>
      <c r="O273"/>
      <c r="P273" s="2"/>
    </row>
    <row r="274" spans="1:16" ht="16" x14ac:dyDescent="0.2">
      <c r="A274" s="5"/>
      <c r="B274" s="5"/>
      <c r="C274" s="5"/>
      <c r="D274" s="5"/>
      <c r="E274" s="5"/>
      <c r="F274" s="4"/>
      <c r="G274" s="4"/>
      <c r="H274" s="4"/>
      <c r="I274" s="5"/>
      <c r="J274" s="5"/>
      <c r="K274" s="6"/>
      <c r="L274" s="3"/>
      <c r="M274"/>
      <c r="N274"/>
      <c r="O274"/>
      <c r="P274" s="2"/>
    </row>
    <row r="275" spans="1:16" ht="16" x14ac:dyDescent="0.2">
      <c r="A275" s="5"/>
      <c r="B275" s="5"/>
      <c r="C275" s="5"/>
      <c r="D275" s="5"/>
      <c r="E275" s="5"/>
      <c r="F275" s="4"/>
      <c r="G275" s="4"/>
      <c r="H275" s="4"/>
      <c r="I275" s="5"/>
      <c r="J275" s="5"/>
      <c r="K275" s="6"/>
      <c r="L275" s="3"/>
      <c r="M275"/>
      <c r="N275"/>
      <c r="O275"/>
      <c r="P275" s="2"/>
    </row>
    <row r="276" spans="1:16" ht="16" x14ac:dyDescent="0.2">
      <c r="A276" s="5"/>
      <c r="B276" s="5"/>
      <c r="C276" s="5"/>
      <c r="D276" s="5"/>
      <c r="E276" s="5"/>
      <c r="F276" s="4"/>
      <c r="G276" s="4"/>
      <c r="H276" s="4"/>
      <c r="I276" s="5"/>
      <c r="J276" s="5"/>
      <c r="K276" s="6"/>
      <c r="L276" s="3"/>
      <c r="M276"/>
      <c r="N276"/>
      <c r="O276"/>
      <c r="P276" s="2"/>
    </row>
    <row r="277" spans="1:16" ht="16" x14ac:dyDescent="0.2">
      <c r="A277" s="5"/>
      <c r="B277" s="5"/>
      <c r="C277" s="5"/>
      <c r="D277" s="5"/>
      <c r="E277" s="5"/>
      <c r="F277" s="4"/>
      <c r="G277" s="4"/>
      <c r="H277" s="4"/>
      <c r="I277" s="5"/>
      <c r="J277" s="5"/>
      <c r="K277" s="6"/>
      <c r="L277" s="3"/>
      <c r="M277"/>
      <c r="N277"/>
      <c r="O277"/>
      <c r="P277" s="2"/>
    </row>
    <row r="278" spans="1:16" ht="16" x14ac:dyDescent="0.2">
      <c r="A278" s="5"/>
      <c r="B278" s="5"/>
      <c r="C278" s="5"/>
      <c r="D278" s="5"/>
      <c r="E278" s="5"/>
      <c r="F278" s="4"/>
      <c r="G278" s="4"/>
      <c r="H278" s="4"/>
      <c r="I278" s="5"/>
      <c r="J278" s="5"/>
      <c r="K278" s="6"/>
      <c r="L278" s="3"/>
      <c r="M278"/>
      <c r="N278"/>
      <c r="O278"/>
      <c r="P278" s="2"/>
    </row>
    <row r="279" spans="1:16" ht="16" x14ac:dyDescent="0.2">
      <c r="A279" s="5"/>
      <c r="B279" s="5"/>
      <c r="C279" s="5"/>
      <c r="D279" s="5"/>
      <c r="E279" s="5"/>
      <c r="F279" s="4"/>
      <c r="G279" s="4"/>
      <c r="H279" s="4"/>
      <c r="I279" s="5"/>
      <c r="J279" s="5"/>
      <c r="K279" s="6"/>
      <c r="L279" s="3"/>
      <c r="M279"/>
      <c r="N279"/>
      <c r="O279"/>
      <c r="P279" s="2"/>
    </row>
    <row r="280" spans="1:16" ht="16" x14ac:dyDescent="0.2">
      <c r="A280" s="5"/>
      <c r="B280" s="5"/>
      <c r="C280" s="5"/>
      <c r="D280" s="5"/>
      <c r="E280" s="5"/>
      <c r="F280" s="4"/>
      <c r="G280" s="4"/>
      <c r="H280" s="4"/>
      <c r="I280" s="5"/>
      <c r="J280" s="5"/>
      <c r="K280" s="6"/>
      <c r="L280" s="3"/>
      <c r="M280"/>
      <c r="N280"/>
      <c r="O280"/>
      <c r="P280" s="2"/>
    </row>
    <row r="281" spans="1:16" ht="16" x14ac:dyDescent="0.2">
      <c r="A281" s="5"/>
      <c r="B281" s="5"/>
      <c r="C281" s="5"/>
      <c r="D281" s="5"/>
      <c r="E281" s="5"/>
      <c r="F281" s="4"/>
      <c r="G281" s="4"/>
      <c r="H281" s="4"/>
      <c r="I281" s="5"/>
      <c r="J281" s="5"/>
      <c r="K281" s="6"/>
      <c r="L281" s="3"/>
      <c r="M281"/>
      <c r="N281"/>
      <c r="O281"/>
      <c r="P281" s="2"/>
    </row>
    <row r="282" spans="1:16" ht="16" x14ac:dyDescent="0.2">
      <c r="A282" s="5"/>
      <c r="B282" s="5"/>
      <c r="C282" s="5"/>
      <c r="D282" s="5"/>
      <c r="E282" s="5"/>
      <c r="F282" s="4"/>
      <c r="G282" s="4"/>
      <c r="H282" s="4"/>
      <c r="I282" s="5"/>
      <c r="J282" s="5"/>
      <c r="K282" s="6"/>
      <c r="L282" s="3"/>
      <c r="M282"/>
      <c r="N282"/>
      <c r="O282"/>
      <c r="P282" s="2"/>
    </row>
    <row r="283" spans="1:16" ht="16" x14ac:dyDescent="0.2">
      <c r="A283" s="5"/>
      <c r="B283" s="5"/>
      <c r="C283" s="5"/>
      <c r="D283" s="5"/>
      <c r="E283" s="5"/>
      <c r="F283" s="4"/>
      <c r="G283" s="4"/>
      <c r="H283" s="4"/>
      <c r="I283" s="5"/>
      <c r="J283" s="5"/>
      <c r="K283" s="6"/>
      <c r="L283" s="3"/>
      <c r="M283"/>
      <c r="N283"/>
      <c r="O283"/>
      <c r="P283" s="2"/>
    </row>
    <row r="284" spans="1:16" ht="16" x14ac:dyDescent="0.2">
      <c r="A284" s="5"/>
      <c r="B284" s="5"/>
      <c r="C284" s="5"/>
      <c r="D284" s="5"/>
      <c r="E284" s="5"/>
      <c r="F284" s="4"/>
      <c r="G284" s="4"/>
      <c r="H284" s="4"/>
      <c r="I284" s="5"/>
      <c r="J284" s="5"/>
      <c r="K284" s="6"/>
      <c r="L284" s="3"/>
      <c r="M284"/>
      <c r="N284"/>
      <c r="O284"/>
      <c r="P284" s="2"/>
    </row>
    <row r="285" spans="1:16" ht="16" x14ac:dyDescent="0.2">
      <c r="A285" s="5"/>
      <c r="B285" s="5"/>
      <c r="C285" s="5"/>
      <c r="D285" s="5"/>
      <c r="E285" s="5"/>
      <c r="F285" s="4"/>
      <c r="G285" s="4"/>
      <c r="H285" s="4"/>
      <c r="I285" s="5"/>
      <c r="J285" s="5"/>
      <c r="K285" s="6"/>
      <c r="L285" s="3"/>
      <c r="M285"/>
      <c r="N285"/>
      <c r="O285"/>
      <c r="P285" s="2"/>
    </row>
    <row r="286" spans="1:16" ht="16" x14ac:dyDescent="0.2">
      <c r="A286" s="5"/>
      <c r="B286" s="5"/>
      <c r="C286" s="5"/>
      <c r="D286" s="5"/>
      <c r="E286" s="5"/>
      <c r="F286" s="4"/>
      <c r="G286" s="4"/>
      <c r="H286" s="4"/>
      <c r="I286" s="5"/>
      <c r="J286" s="5"/>
      <c r="K286" s="6"/>
      <c r="L286" s="3"/>
      <c r="M286"/>
      <c r="N286"/>
      <c r="O286"/>
      <c r="P286" s="2"/>
    </row>
    <row r="287" spans="1:16" ht="16" x14ac:dyDescent="0.2">
      <c r="A287" s="5"/>
      <c r="B287" s="5"/>
      <c r="C287" s="5"/>
      <c r="D287" s="5"/>
      <c r="E287" s="5"/>
      <c r="F287" s="4"/>
      <c r="G287" s="4"/>
      <c r="H287" s="4"/>
      <c r="I287" s="5"/>
      <c r="J287" s="5"/>
      <c r="K287" s="6"/>
      <c r="L287" s="3"/>
      <c r="M287"/>
      <c r="N287"/>
      <c r="O287"/>
      <c r="P287" s="2"/>
    </row>
    <row r="288" spans="1:16" ht="16" x14ac:dyDescent="0.2">
      <c r="A288" s="5"/>
      <c r="B288" s="5"/>
      <c r="C288" s="5"/>
      <c r="D288" s="5"/>
      <c r="E288" s="5"/>
      <c r="F288" s="4"/>
      <c r="G288" s="4"/>
      <c r="H288" s="4"/>
      <c r="I288" s="5"/>
      <c r="J288" s="5"/>
      <c r="K288" s="6"/>
      <c r="L288" s="3"/>
      <c r="M288"/>
      <c r="N288"/>
      <c r="O288"/>
      <c r="P288" s="2"/>
    </row>
    <row r="289" spans="1:16" ht="16" x14ac:dyDescent="0.2">
      <c r="A289" s="5"/>
      <c r="B289" s="5"/>
      <c r="C289" s="5"/>
      <c r="D289" s="5"/>
      <c r="E289" s="5"/>
      <c r="F289" s="4"/>
      <c r="G289" s="4"/>
      <c r="H289" s="4"/>
      <c r="I289" s="5"/>
      <c r="J289" s="5"/>
      <c r="K289" s="6"/>
      <c r="L289" s="3"/>
      <c r="M289"/>
      <c r="N289"/>
      <c r="O289"/>
      <c r="P289" s="2"/>
    </row>
    <row r="290" spans="1:16" ht="16" x14ac:dyDescent="0.2">
      <c r="A290" s="5"/>
      <c r="B290" s="5"/>
      <c r="C290" s="5"/>
      <c r="D290" s="5"/>
      <c r="E290" s="5"/>
      <c r="F290" s="4"/>
      <c r="G290" s="4"/>
      <c r="H290" s="4"/>
      <c r="I290" s="5"/>
      <c r="J290" s="5"/>
      <c r="K290" s="6"/>
      <c r="L290" s="3"/>
      <c r="M290"/>
      <c r="N290"/>
      <c r="O290"/>
      <c r="P290" s="2"/>
    </row>
    <row r="291" spans="1:16" ht="16" x14ac:dyDescent="0.2">
      <c r="A291" s="5"/>
      <c r="B291" s="5"/>
      <c r="C291" s="5"/>
      <c r="D291" s="5"/>
      <c r="E291" s="5"/>
      <c r="F291" s="4"/>
      <c r="G291" s="4"/>
      <c r="H291" s="4"/>
      <c r="I291" s="5"/>
      <c r="J291" s="5"/>
      <c r="K291" s="6"/>
      <c r="L291" s="3"/>
      <c r="M291"/>
      <c r="N291"/>
      <c r="O291"/>
      <c r="P291" s="2"/>
    </row>
    <row r="292" spans="1:16" ht="16" x14ac:dyDescent="0.2">
      <c r="A292" s="5"/>
      <c r="B292" s="5"/>
      <c r="C292" s="5"/>
      <c r="D292" s="5"/>
      <c r="E292" s="5"/>
      <c r="F292" s="4"/>
      <c r="G292" s="4"/>
      <c r="H292" s="4"/>
      <c r="I292" s="5"/>
      <c r="J292" s="5"/>
      <c r="K292" s="6"/>
      <c r="L292" s="3"/>
      <c r="M292"/>
      <c r="N292"/>
      <c r="O292"/>
      <c r="P292" s="2"/>
    </row>
    <row r="293" spans="1:16" ht="16" x14ac:dyDescent="0.2">
      <c r="A293" s="5"/>
      <c r="B293" s="5"/>
      <c r="C293" s="5"/>
      <c r="D293" s="5"/>
      <c r="E293" s="5"/>
      <c r="F293" s="4"/>
      <c r="G293" s="4"/>
      <c r="H293" s="4"/>
      <c r="I293" s="5"/>
      <c r="J293" s="5"/>
      <c r="K293" s="6"/>
      <c r="L293" s="3"/>
      <c r="M293"/>
      <c r="N293"/>
      <c r="O293"/>
      <c r="P293" s="2"/>
    </row>
    <row r="294" spans="1:16" ht="16" x14ac:dyDescent="0.2">
      <c r="A294" s="5"/>
      <c r="B294" s="5"/>
      <c r="C294" s="5"/>
      <c r="D294" s="5"/>
      <c r="E294" s="5"/>
      <c r="F294" s="4"/>
      <c r="G294" s="4"/>
      <c r="H294" s="4"/>
      <c r="I294" s="5"/>
      <c r="J294" s="5"/>
      <c r="K294" s="6"/>
      <c r="L294" s="3"/>
      <c r="M294"/>
      <c r="N294"/>
      <c r="O294"/>
      <c r="P294" s="2"/>
    </row>
    <row r="295" spans="1:16" ht="16" x14ac:dyDescent="0.2">
      <c r="A295" s="5"/>
      <c r="B295" s="5"/>
      <c r="C295" s="5"/>
      <c r="D295" s="5"/>
      <c r="E295" s="5"/>
      <c r="F295" s="4"/>
      <c r="G295" s="4"/>
      <c r="H295" s="4"/>
      <c r="I295" s="5"/>
      <c r="J295" s="5"/>
      <c r="K295" s="6"/>
      <c r="L295" s="3"/>
      <c r="M295"/>
      <c r="N295"/>
      <c r="O295"/>
      <c r="P295" s="2"/>
    </row>
    <row r="296" spans="1:16" ht="16" x14ac:dyDescent="0.2">
      <c r="A296" s="5"/>
      <c r="B296" s="5"/>
      <c r="C296" s="5"/>
      <c r="D296" s="5"/>
      <c r="E296" s="5"/>
      <c r="F296" s="4"/>
      <c r="G296" s="4"/>
      <c r="H296" s="4"/>
      <c r="I296" s="5"/>
      <c r="J296" s="5"/>
      <c r="K296" s="6"/>
      <c r="L296" s="3"/>
      <c r="M296"/>
      <c r="N296"/>
      <c r="O296"/>
      <c r="P296" s="2"/>
    </row>
    <row r="297" spans="1:16" ht="16" x14ac:dyDescent="0.2">
      <c r="A297" s="5"/>
      <c r="B297" s="5"/>
      <c r="C297" s="5"/>
      <c r="D297" s="5"/>
      <c r="E297" s="5"/>
      <c r="F297" s="4"/>
      <c r="G297" s="4"/>
      <c r="H297" s="4"/>
      <c r="I297" s="5"/>
      <c r="J297" s="5"/>
      <c r="K297" s="6"/>
      <c r="L297" s="3"/>
      <c r="M297"/>
      <c r="N297"/>
      <c r="O297"/>
      <c r="P297" s="2"/>
    </row>
    <row r="298" spans="1:16" ht="16" x14ac:dyDescent="0.2">
      <c r="A298" s="5"/>
      <c r="B298" s="5"/>
      <c r="C298" s="5"/>
      <c r="D298" s="5"/>
      <c r="E298" s="5"/>
      <c r="F298" s="4"/>
      <c r="G298" s="4"/>
      <c r="H298" s="4"/>
      <c r="I298" s="5"/>
      <c r="J298" s="5"/>
      <c r="K298" s="6"/>
      <c r="L298" s="3"/>
      <c r="M298"/>
      <c r="N298"/>
      <c r="O298"/>
      <c r="P298" s="2"/>
    </row>
    <row r="299" spans="1:16" ht="16" x14ac:dyDescent="0.2">
      <c r="A299" s="5"/>
      <c r="B299" s="5"/>
      <c r="C299" s="5"/>
      <c r="D299" s="5"/>
      <c r="E299" s="5"/>
      <c r="F299" s="4"/>
      <c r="G299" s="4"/>
      <c r="H299" s="4"/>
      <c r="I299" s="5"/>
      <c r="J299" s="5"/>
      <c r="K299" s="6"/>
      <c r="L299" s="3"/>
      <c r="M299"/>
      <c r="N299"/>
      <c r="O299"/>
      <c r="P299" s="2"/>
    </row>
    <row r="300" spans="1:16" ht="16" x14ac:dyDescent="0.2">
      <c r="A300" s="5"/>
      <c r="B300" s="5"/>
      <c r="C300" s="5"/>
      <c r="D300" s="5"/>
      <c r="E300" s="5"/>
      <c r="F300" s="4"/>
      <c r="G300" s="4"/>
      <c r="H300" s="4"/>
      <c r="I300" s="5"/>
      <c r="J300" s="5"/>
      <c r="K300" s="6"/>
      <c r="L300" s="3"/>
      <c r="M300"/>
      <c r="N300"/>
      <c r="O300"/>
      <c r="P300" s="2"/>
    </row>
    <row r="301" spans="1:16" ht="16" x14ac:dyDescent="0.2">
      <c r="A301" s="5"/>
      <c r="B301" s="5"/>
      <c r="C301" s="5"/>
      <c r="D301" s="5"/>
      <c r="E301" s="5"/>
      <c r="F301" s="4"/>
      <c r="G301" s="4"/>
      <c r="H301" s="4"/>
      <c r="I301" s="5"/>
      <c r="J301" s="5"/>
      <c r="K301" s="6"/>
      <c r="L301" s="3"/>
      <c r="M301"/>
      <c r="N301"/>
      <c r="O301"/>
      <c r="P301" s="2"/>
    </row>
    <row r="302" spans="1:16" ht="16" x14ac:dyDescent="0.2">
      <c r="A302" s="5"/>
      <c r="B302" s="5"/>
      <c r="C302" s="5"/>
      <c r="D302" s="5"/>
      <c r="E302" s="5"/>
      <c r="F302" s="4"/>
      <c r="G302" s="4"/>
      <c r="H302" s="4"/>
      <c r="I302" s="5"/>
      <c r="J302" s="5"/>
      <c r="K302" s="6"/>
      <c r="L302" s="3"/>
      <c r="M302"/>
      <c r="N302"/>
      <c r="O302"/>
      <c r="P302" s="2"/>
    </row>
    <row r="303" spans="1:16" ht="16" x14ac:dyDescent="0.2">
      <c r="A303" s="5"/>
      <c r="B303" s="5"/>
      <c r="C303" s="5"/>
      <c r="D303" s="5"/>
      <c r="E303" s="5"/>
      <c r="F303" s="4"/>
      <c r="G303" s="4"/>
      <c r="H303" s="4"/>
      <c r="I303" s="5"/>
      <c r="J303" s="5"/>
      <c r="K303" s="6"/>
      <c r="L303" s="3"/>
      <c r="M303"/>
      <c r="N303"/>
      <c r="O303"/>
      <c r="P303" s="2"/>
    </row>
    <row r="304" spans="1:16" ht="16" x14ac:dyDescent="0.2">
      <c r="A304" s="5"/>
      <c r="B304" s="5"/>
      <c r="C304" s="5"/>
      <c r="D304" s="5"/>
      <c r="E304" s="5"/>
      <c r="F304" s="4"/>
      <c r="G304" s="4"/>
      <c r="H304" s="4"/>
      <c r="I304" s="5"/>
      <c r="J304" s="5"/>
      <c r="K304" s="6"/>
      <c r="L304" s="3"/>
      <c r="M304"/>
      <c r="N304"/>
      <c r="O304"/>
      <c r="P304" s="2"/>
    </row>
    <row r="305" spans="1:16" ht="16" x14ac:dyDescent="0.2">
      <c r="A305" s="5"/>
      <c r="B305" s="5"/>
      <c r="C305" s="5"/>
      <c r="D305" s="5"/>
      <c r="E305" s="5"/>
      <c r="F305" s="4"/>
      <c r="G305" s="4"/>
      <c r="H305" s="4"/>
      <c r="I305" s="5"/>
      <c r="J305" s="5"/>
      <c r="K305" s="6"/>
      <c r="L305" s="3"/>
      <c r="M305"/>
      <c r="N305"/>
      <c r="O305"/>
      <c r="P305" s="2"/>
    </row>
    <row r="306" spans="1:16" ht="16" x14ac:dyDescent="0.2">
      <c r="A306" s="5"/>
      <c r="B306" s="5"/>
      <c r="C306" s="5"/>
      <c r="D306" s="5"/>
      <c r="E306" s="5"/>
      <c r="F306" s="4"/>
      <c r="G306" s="4"/>
      <c r="H306" s="4"/>
      <c r="I306" s="5"/>
      <c r="J306" s="5"/>
      <c r="K306" s="6"/>
      <c r="L306" s="3"/>
      <c r="M306"/>
      <c r="N306"/>
      <c r="O306"/>
      <c r="P306" s="2"/>
    </row>
    <row r="307" spans="1:16" ht="16" x14ac:dyDescent="0.2">
      <c r="A307" s="5"/>
      <c r="B307" s="5"/>
      <c r="C307" s="5"/>
      <c r="D307" s="5"/>
      <c r="E307" s="5"/>
      <c r="F307" s="4"/>
      <c r="G307" s="4"/>
      <c r="H307" s="4"/>
      <c r="I307" s="5"/>
      <c r="J307" s="5"/>
      <c r="K307" s="6"/>
      <c r="L307" s="3"/>
      <c r="M307"/>
      <c r="N307"/>
      <c r="O307"/>
      <c r="P307" s="2"/>
    </row>
    <row r="308" spans="1:16" ht="16" x14ac:dyDescent="0.2">
      <c r="A308" s="5"/>
      <c r="B308" s="5"/>
      <c r="C308" s="5"/>
      <c r="D308" s="5"/>
      <c r="E308" s="5"/>
      <c r="F308" s="4"/>
      <c r="G308" s="4"/>
      <c r="H308" s="4"/>
      <c r="I308" s="5"/>
      <c r="J308" s="5"/>
      <c r="K308" s="6"/>
      <c r="L308" s="3"/>
      <c r="M308"/>
      <c r="N308"/>
      <c r="O308"/>
      <c r="P308" s="2"/>
    </row>
    <row r="309" spans="1:16" ht="16" x14ac:dyDescent="0.2">
      <c r="A309" s="5"/>
      <c r="B309" s="5"/>
      <c r="C309" s="5"/>
      <c r="D309" s="5"/>
      <c r="E309" s="5"/>
      <c r="F309" s="4"/>
      <c r="G309" s="4"/>
      <c r="H309" s="4"/>
      <c r="I309" s="5"/>
      <c r="J309" s="5"/>
      <c r="K309" s="6"/>
      <c r="L309" s="3"/>
      <c r="M309"/>
      <c r="N309"/>
      <c r="O309"/>
      <c r="P309" s="2"/>
    </row>
    <row r="310" spans="1:16" ht="16" x14ac:dyDescent="0.2">
      <c r="A310" s="5"/>
      <c r="B310" s="5"/>
      <c r="C310" s="5"/>
      <c r="D310" s="5"/>
      <c r="E310" s="5"/>
      <c r="F310" s="4"/>
      <c r="G310" s="4"/>
      <c r="H310" s="4"/>
      <c r="I310" s="5"/>
      <c r="J310" s="5"/>
      <c r="K310" s="6"/>
      <c r="L310" s="3"/>
      <c r="M310"/>
      <c r="N310"/>
      <c r="O310"/>
      <c r="P310" s="2"/>
    </row>
    <row r="311" spans="1:16" ht="16" x14ac:dyDescent="0.2">
      <c r="A311" s="5"/>
      <c r="B311" s="5"/>
      <c r="C311" s="5"/>
      <c r="D311" s="5"/>
      <c r="E311" s="5"/>
      <c r="F311" s="4"/>
      <c r="G311" s="4"/>
      <c r="H311" s="4"/>
      <c r="I311" s="5"/>
      <c r="J311" s="5"/>
      <c r="K311" s="6"/>
      <c r="L311" s="3"/>
      <c r="M311"/>
      <c r="N311"/>
      <c r="O311"/>
      <c r="P311" s="2"/>
    </row>
    <row r="312" spans="1:16" ht="16" x14ac:dyDescent="0.2">
      <c r="A312" s="5"/>
      <c r="B312" s="5"/>
      <c r="C312" s="5"/>
      <c r="D312" s="5"/>
      <c r="E312" s="5"/>
      <c r="F312" s="4"/>
      <c r="G312" s="4"/>
      <c r="H312" s="4"/>
      <c r="I312" s="5"/>
      <c r="J312" s="5"/>
      <c r="K312" s="6"/>
      <c r="L312" s="3"/>
      <c r="M312"/>
      <c r="N312"/>
      <c r="O312"/>
      <c r="P312" s="2"/>
    </row>
    <row r="313" spans="1:16" ht="16" x14ac:dyDescent="0.2">
      <c r="A313" s="5"/>
      <c r="B313" s="5"/>
      <c r="C313" s="5"/>
      <c r="D313" s="5"/>
      <c r="E313" s="5"/>
      <c r="F313" s="4"/>
      <c r="G313" s="4"/>
      <c r="H313" s="4"/>
      <c r="I313" s="5"/>
      <c r="J313" s="5"/>
      <c r="K313" s="6"/>
      <c r="L313" s="3"/>
      <c r="M313"/>
      <c r="N313"/>
      <c r="O313"/>
      <c r="P313" s="2"/>
    </row>
    <row r="314" spans="1:16" ht="16" x14ac:dyDescent="0.2">
      <c r="A314" s="5"/>
      <c r="B314" s="5"/>
      <c r="C314" s="5"/>
      <c r="D314" s="5"/>
      <c r="E314" s="5"/>
      <c r="F314" s="4"/>
      <c r="G314" s="4"/>
      <c r="H314" s="4"/>
      <c r="I314" s="5"/>
      <c r="J314" s="5"/>
      <c r="K314" s="6"/>
      <c r="L314" s="3"/>
      <c r="M314"/>
      <c r="N314"/>
      <c r="O314"/>
      <c r="P314" s="2"/>
    </row>
    <row r="315" spans="1:16" ht="16" x14ac:dyDescent="0.2">
      <c r="A315" s="5"/>
      <c r="B315" s="5"/>
      <c r="C315" s="5"/>
      <c r="D315" s="5"/>
      <c r="E315" s="5"/>
      <c r="F315" s="4"/>
      <c r="G315" s="4"/>
      <c r="H315" s="4"/>
      <c r="I315" s="5"/>
      <c r="J315" s="5"/>
      <c r="K315" s="6"/>
      <c r="L315" s="3"/>
      <c r="M315"/>
      <c r="N315"/>
      <c r="O315"/>
      <c r="P315" s="2"/>
    </row>
    <row r="316" spans="1:16" ht="16" x14ac:dyDescent="0.2">
      <c r="A316" s="5"/>
      <c r="B316" s="5"/>
      <c r="C316" s="5"/>
      <c r="D316" s="5"/>
      <c r="E316" s="5"/>
      <c r="F316" s="4"/>
      <c r="G316" s="4"/>
      <c r="H316" s="4"/>
      <c r="I316" s="5"/>
      <c r="J316" s="5"/>
      <c r="K316" s="6"/>
      <c r="L316" s="3"/>
      <c r="M316"/>
      <c r="N316"/>
      <c r="O316"/>
      <c r="P316" s="2"/>
    </row>
    <row r="317" spans="1:16" ht="16" x14ac:dyDescent="0.2">
      <c r="A317" s="5"/>
      <c r="B317" s="5"/>
      <c r="C317" s="5"/>
      <c r="D317" s="5"/>
      <c r="E317" s="5"/>
      <c r="F317" s="4"/>
      <c r="G317" s="4"/>
      <c r="H317" s="4"/>
      <c r="I317" s="5"/>
      <c r="J317" s="5"/>
      <c r="K317" s="6"/>
      <c r="L317" s="3"/>
      <c r="M317"/>
      <c r="N317"/>
      <c r="O317"/>
      <c r="P317" s="2"/>
    </row>
    <row r="318" spans="1:16" ht="16" x14ac:dyDescent="0.2">
      <c r="A318" s="5"/>
      <c r="B318" s="5"/>
      <c r="C318" s="5"/>
      <c r="D318" s="5"/>
      <c r="E318" s="5"/>
      <c r="F318" s="4"/>
      <c r="G318" s="4"/>
      <c r="H318" s="4"/>
      <c r="I318" s="5"/>
      <c r="J318" s="5"/>
      <c r="K318" s="6"/>
      <c r="L318" s="3"/>
      <c r="M318"/>
      <c r="N318"/>
      <c r="O318"/>
      <c r="P318" s="2"/>
    </row>
    <row r="319" spans="1:16" ht="16" x14ac:dyDescent="0.2">
      <c r="A319" s="5"/>
      <c r="B319" s="5"/>
      <c r="C319" s="5"/>
      <c r="D319" s="5"/>
      <c r="E319" s="5"/>
      <c r="F319" s="4"/>
      <c r="G319" s="4"/>
      <c r="H319" s="4"/>
      <c r="I319" s="5"/>
      <c r="J319" s="5"/>
      <c r="K319" s="6"/>
      <c r="L319" s="3"/>
      <c r="M319"/>
      <c r="N319"/>
      <c r="O319"/>
      <c r="P319" s="2"/>
    </row>
    <row r="320" spans="1:16" ht="16" x14ac:dyDescent="0.2">
      <c r="A320" s="5"/>
      <c r="B320" s="5"/>
      <c r="C320" s="5"/>
      <c r="D320" s="5"/>
      <c r="E320" s="5"/>
      <c r="F320" s="4"/>
      <c r="G320" s="4"/>
      <c r="H320" s="4"/>
      <c r="I320" s="5"/>
      <c r="J320" s="5"/>
      <c r="K320" s="6"/>
      <c r="L320" s="3"/>
      <c r="M320"/>
      <c r="N320"/>
      <c r="O320"/>
      <c r="P320" s="2"/>
    </row>
    <row r="321" spans="1:16" ht="16" x14ac:dyDescent="0.2">
      <c r="A321" s="5"/>
      <c r="B321" s="5"/>
      <c r="C321" s="5"/>
      <c r="D321" s="5"/>
      <c r="E321" s="5"/>
      <c r="F321" s="4"/>
      <c r="G321" s="4"/>
      <c r="H321" s="4"/>
      <c r="I321" s="5"/>
      <c r="J321" s="5"/>
      <c r="K321" s="6"/>
      <c r="L321" s="3"/>
      <c r="M321"/>
      <c r="N321"/>
      <c r="O321"/>
      <c r="P321" s="2"/>
    </row>
    <row r="322" spans="1:16" ht="16" x14ac:dyDescent="0.2">
      <c r="A322" s="5"/>
      <c r="B322" s="5"/>
      <c r="C322" s="5"/>
      <c r="D322" s="5"/>
      <c r="E322" s="5"/>
      <c r="F322" s="4"/>
      <c r="G322" s="4"/>
      <c r="H322" s="4"/>
      <c r="I322" s="5"/>
      <c r="J322" s="5"/>
      <c r="K322" s="6"/>
      <c r="L322" s="3"/>
      <c r="M322"/>
      <c r="N322"/>
      <c r="O322"/>
      <c r="P322" s="2"/>
    </row>
    <row r="323" spans="1:16" ht="16" x14ac:dyDescent="0.2">
      <c r="A323" s="5"/>
      <c r="B323" s="5"/>
      <c r="C323" s="5"/>
      <c r="D323" s="5"/>
      <c r="E323" s="5"/>
      <c r="F323" s="4"/>
      <c r="G323" s="4"/>
      <c r="H323" s="4"/>
      <c r="I323" s="5"/>
      <c r="J323" s="5"/>
      <c r="K323" s="6"/>
      <c r="L323" s="3"/>
      <c r="M323"/>
      <c r="N323"/>
      <c r="O323"/>
      <c r="P323" s="2"/>
    </row>
    <row r="324" spans="1:16" ht="16" x14ac:dyDescent="0.2">
      <c r="A324" s="5"/>
      <c r="B324" s="5"/>
      <c r="C324" s="5"/>
      <c r="D324" s="5"/>
      <c r="E324" s="5"/>
      <c r="F324" s="4"/>
      <c r="G324" s="4"/>
      <c r="H324" s="4"/>
      <c r="I324" s="5"/>
      <c r="J324" s="5"/>
      <c r="K324" s="6"/>
      <c r="L324" s="3"/>
      <c r="M324"/>
      <c r="N324"/>
      <c r="O324"/>
      <c r="P324" s="2"/>
    </row>
    <row r="325" spans="1:16" ht="16" x14ac:dyDescent="0.2">
      <c r="A325" s="5"/>
      <c r="B325" s="5"/>
      <c r="C325" s="5"/>
      <c r="D325" s="5"/>
      <c r="E325" s="5"/>
      <c r="F325" s="4"/>
      <c r="G325" s="4"/>
      <c r="H325" s="4"/>
      <c r="I325" s="5"/>
      <c r="J325" s="5"/>
      <c r="K325" s="6"/>
      <c r="L325" s="3"/>
      <c r="M325"/>
      <c r="N325"/>
      <c r="O325"/>
      <c r="P325" s="2"/>
    </row>
    <row r="326" spans="1:16" ht="16" x14ac:dyDescent="0.2">
      <c r="A326" s="5"/>
      <c r="B326" s="5"/>
      <c r="C326" s="5"/>
      <c r="D326" s="5"/>
      <c r="E326" s="5"/>
      <c r="F326" s="4"/>
      <c r="G326" s="4"/>
      <c r="H326" s="4"/>
      <c r="I326" s="5"/>
      <c r="J326" s="5"/>
      <c r="K326" s="6"/>
      <c r="L326" s="3"/>
      <c r="M326"/>
      <c r="N326"/>
      <c r="O326"/>
      <c r="P326" s="2"/>
    </row>
    <row r="327" spans="1:16" ht="16" x14ac:dyDescent="0.2">
      <c r="A327" s="5"/>
      <c r="B327" s="5"/>
      <c r="C327" s="5"/>
      <c r="D327" s="5"/>
      <c r="E327" s="5"/>
      <c r="F327" s="4"/>
      <c r="G327" s="4"/>
      <c r="H327" s="4"/>
      <c r="I327" s="5"/>
      <c r="J327" s="5"/>
      <c r="K327" s="6"/>
      <c r="L327" s="3"/>
      <c r="M327"/>
      <c r="N327"/>
      <c r="O327"/>
      <c r="P327" s="2"/>
    </row>
    <row r="328" spans="1:16" ht="16" x14ac:dyDescent="0.2">
      <c r="A328" s="5"/>
      <c r="B328" s="5"/>
      <c r="C328" s="5"/>
      <c r="D328" s="5"/>
      <c r="E328" s="5"/>
      <c r="F328" s="4"/>
      <c r="G328" s="4"/>
      <c r="H328" s="4"/>
      <c r="I328" s="5"/>
      <c r="J328" s="5"/>
      <c r="K328" s="6"/>
      <c r="L328" s="3"/>
      <c r="M328"/>
      <c r="N328"/>
      <c r="O328"/>
      <c r="P328" s="2"/>
    </row>
    <row r="329" spans="1:16" ht="16" x14ac:dyDescent="0.2">
      <c r="A329" s="5"/>
      <c r="B329" s="5"/>
      <c r="C329" s="5"/>
      <c r="D329" s="5"/>
      <c r="E329" s="5"/>
      <c r="F329" s="4"/>
      <c r="G329" s="4"/>
      <c r="H329" s="4"/>
      <c r="I329" s="5"/>
      <c r="J329" s="5"/>
      <c r="K329" s="6"/>
      <c r="L329" s="3"/>
      <c r="M329"/>
      <c r="N329"/>
      <c r="O329"/>
      <c r="P329" s="2"/>
    </row>
    <row r="330" spans="1:16" ht="16" x14ac:dyDescent="0.2">
      <c r="A330" s="5"/>
      <c r="B330" s="5"/>
      <c r="C330" s="5"/>
      <c r="D330" s="5"/>
      <c r="E330" s="5"/>
      <c r="F330" s="4"/>
      <c r="G330" s="4"/>
      <c r="H330" s="4"/>
      <c r="I330" s="5"/>
      <c r="J330" s="5"/>
      <c r="K330" s="6"/>
      <c r="L330" s="3"/>
      <c r="M330"/>
      <c r="N330"/>
      <c r="O330"/>
      <c r="P330" s="2"/>
    </row>
    <row r="331" spans="1:16" ht="16" x14ac:dyDescent="0.2">
      <c r="A331" s="5"/>
      <c r="B331" s="5"/>
      <c r="C331" s="5"/>
      <c r="D331" s="5"/>
      <c r="E331" s="5"/>
      <c r="F331" s="4"/>
      <c r="G331" s="4"/>
      <c r="H331" s="4"/>
      <c r="I331" s="5"/>
      <c r="J331" s="5"/>
      <c r="K331" s="6"/>
      <c r="L331" s="3"/>
      <c r="M331"/>
      <c r="N331"/>
      <c r="O331"/>
      <c r="P331" s="2"/>
    </row>
    <row r="332" spans="1:16" ht="16" x14ac:dyDescent="0.2">
      <c r="A332" s="5"/>
      <c r="B332" s="5"/>
      <c r="C332" s="5"/>
      <c r="D332" s="5"/>
      <c r="E332" s="5"/>
      <c r="F332" s="4"/>
      <c r="G332" s="4"/>
      <c r="H332" s="4"/>
      <c r="I332" s="5"/>
      <c r="J332" s="5"/>
      <c r="K332" s="6"/>
      <c r="L332" s="3"/>
      <c r="M332"/>
      <c r="N332"/>
      <c r="O332"/>
      <c r="P332" s="2"/>
    </row>
    <row r="333" spans="1:16" ht="16" x14ac:dyDescent="0.2">
      <c r="A333" s="5"/>
      <c r="B333" s="5"/>
      <c r="C333" s="5"/>
      <c r="D333" s="5"/>
      <c r="E333" s="5"/>
      <c r="F333" s="4"/>
      <c r="G333" s="4"/>
      <c r="H333" s="4"/>
      <c r="I333" s="5"/>
      <c r="J333" s="5"/>
      <c r="K333" s="6"/>
      <c r="L333" s="3"/>
      <c r="M333"/>
      <c r="N333"/>
      <c r="O333"/>
      <c r="P333" s="2"/>
    </row>
    <row r="334" spans="1:16" ht="16" x14ac:dyDescent="0.2">
      <c r="A334" s="5"/>
      <c r="B334" s="5"/>
      <c r="C334" s="5"/>
      <c r="D334" s="5"/>
      <c r="E334" s="5"/>
      <c r="F334" s="4"/>
      <c r="G334" s="4"/>
      <c r="H334" s="4"/>
      <c r="I334" s="5"/>
      <c r="J334" s="5"/>
      <c r="K334" s="6"/>
      <c r="L334" s="3"/>
      <c r="M334"/>
      <c r="N334"/>
      <c r="O334"/>
      <c r="P334" s="2"/>
    </row>
    <row r="335" spans="1:16" ht="16" x14ac:dyDescent="0.2">
      <c r="A335" s="5"/>
      <c r="B335" s="5"/>
      <c r="C335" s="5"/>
      <c r="D335" s="5"/>
      <c r="E335" s="5"/>
      <c r="F335" s="4"/>
      <c r="G335" s="4"/>
      <c r="H335" s="4"/>
      <c r="I335" s="5"/>
      <c r="J335" s="5"/>
      <c r="K335" s="6"/>
      <c r="L335" s="3"/>
      <c r="M335"/>
      <c r="N335"/>
      <c r="O335"/>
      <c r="P335" s="2"/>
    </row>
    <row r="336" spans="1:16" ht="16" x14ac:dyDescent="0.2">
      <c r="A336" s="5"/>
      <c r="B336" s="5"/>
      <c r="C336" s="5"/>
      <c r="D336" s="5"/>
      <c r="E336" s="5"/>
      <c r="F336" s="4"/>
      <c r="G336" s="4"/>
      <c r="H336" s="4"/>
      <c r="I336" s="5"/>
      <c r="J336" s="5"/>
      <c r="K336" s="6"/>
      <c r="L336" s="3"/>
      <c r="M336"/>
      <c r="N336"/>
      <c r="O336"/>
      <c r="P336" s="2"/>
    </row>
    <row r="337" spans="1:16" ht="16" x14ac:dyDescent="0.2">
      <c r="A337" s="5"/>
      <c r="B337" s="5"/>
      <c r="C337" s="5"/>
      <c r="D337" s="5"/>
      <c r="E337" s="5"/>
      <c r="F337" s="4"/>
      <c r="G337" s="4"/>
      <c r="H337" s="4"/>
      <c r="I337" s="5"/>
      <c r="J337" s="5"/>
      <c r="K337" s="6"/>
      <c r="L337" s="3"/>
      <c r="M337"/>
      <c r="N337"/>
      <c r="O337"/>
      <c r="P337" s="2"/>
    </row>
    <row r="338" spans="1:16" ht="16" x14ac:dyDescent="0.2">
      <c r="A338" s="5"/>
      <c r="B338" s="5"/>
      <c r="C338" s="5"/>
      <c r="D338" s="5"/>
      <c r="E338" s="5"/>
      <c r="F338" s="4"/>
      <c r="G338" s="4"/>
      <c r="H338" s="4"/>
      <c r="I338" s="5"/>
      <c r="J338" s="5"/>
      <c r="K338" s="6"/>
      <c r="L338" s="3"/>
      <c r="M338"/>
      <c r="N338"/>
      <c r="O338"/>
      <c r="P338" s="2"/>
    </row>
    <row r="339" spans="1:16" ht="16" x14ac:dyDescent="0.2">
      <c r="A339" s="5"/>
      <c r="B339" s="5"/>
      <c r="C339" s="5"/>
      <c r="D339" s="5"/>
      <c r="E339" s="5"/>
      <c r="F339" s="4"/>
      <c r="G339" s="4"/>
      <c r="H339" s="4"/>
      <c r="I339" s="5"/>
      <c r="J339" s="5"/>
      <c r="K339" s="6"/>
      <c r="L339" s="3"/>
      <c r="M339"/>
      <c r="N339"/>
      <c r="O339"/>
      <c r="P339" s="2"/>
    </row>
    <row r="340" spans="1:16" ht="16" x14ac:dyDescent="0.2">
      <c r="A340" s="5"/>
      <c r="B340" s="5"/>
      <c r="C340" s="5"/>
      <c r="D340" s="5"/>
      <c r="E340" s="5"/>
      <c r="F340" s="4"/>
      <c r="G340" s="4"/>
      <c r="H340" s="4"/>
      <c r="I340" s="5"/>
      <c r="J340" s="5"/>
      <c r="K340" s="6"/>
      <c r="L340" s="3"/>
      <c r="M340"/>
      <c r="N340"/>
      <c r="O340"/>
      <c r="P340" s="2"/>
    </row>
    <row r="341" spans="1:16" ht="16" x14ac:dyDescent="0.2">
      <c r="A341" s="5"/>
      <c r="B341" s="5"/>
      <c r="C341" s="5"/>
      <c r="D341" s="5"/>
      <c r="E341" s="5"/>
      <c r="F341" s="4"/>
      <c r="G341" s="4"/>
      <c r="H341" s="4"/>
      <c r="I341" s="5"/>
      <c r="J341" s="5"/>
      <c r="K341" s="6"/>
      <c r="L341" s="3"/>
      <c r="M341"/>
      <c r="N341"/>
      <c r="O341"/>
      <c r="P341" s="2"/>
    </row>
    <row r="342" spans="1:16" ht="16" x14ac:dyDescent="0.2">
      <c r="A342" s="5"/>
      <c r="B342" s="5"/>
      <c r="C342" s="5"/>
      <c r="D342" s="5"/>
      <c r="E342" s="5"/>
      <c r="F342" s="4"/>
      <c r="G342" s="4"/>
      <c r="H342" s="4"/>
      <c r="I342" s="5"/>
      <c r="J342" s="5"/>
      <c r="K342" s="6"/>
      <c r="L342" s="3"/>
      <c r="M342"/>
      <c r="N342"/>
      <c r="O342"/>
      <c r="P342" s="2"/>
    </row>
    <row r="343" spans="1:16" ht="16" x14ac:dyDescent="0.2">
      <c r="A343" s="5"/>
      <c r="B343" s="5"/>
      <c r="C343" s="5"/>
      <c r="D343" s="5"/>
      <c r="E343" s="5"/>
      <c r="F343" s="4"/>
      <c r="G343" s="4"/>
      <c r="H343" s="4"/>
      <c r="I343" s="5"/>
      <c r="J343" s="5"/>
      <c r="K343" s="6"/>
      <c r="L343" s="3"/>
      <c r="M343"/>
      <c r="N343"/>
      <c r="O343"/>
      <c r="P343" s="2"/>
    </row>
    <row r="344" spans="1:16" ht="16" x14ac:dyDescent="0.2">
      <c r="A344" s="5"/>
      <c r="B344" s="5"/>
      <c r="C344" s="5"/>
      <c r="D344" s="5"/>
      <c r="E344" s="5"/>
      <c r="F344" s="4"/>
      <c r="G344" s="4"/>
      <c r="H344" s="4"/>
      <c r="I344" s="5"/>
      <c r="J344" s="5"/>
      <c r="K344" s="6"/>
      <c r="L344" s="3"/>
      <c r="M344"/>
      <c r="N344"/>
      <c r="O344"/>
      <c r="P344" s="2"/>
    </row>
    <row r="345" spans="1:16" ht="16" x14ac:dyDescent="0.2">
      <c r="A345" s="5"/>
      <c r="B345" s="5"/>
      <c r="C345" s="5"/>
      <c r="D345" s="5"/>
      <c r="E345" s="5"/>
      <c r="F345" s="4"/>
      <c r="G345" s="4"/>
      <c r="H345" s="4"/>
      <c r="I345" s="5"/>
      <c r="J345" s="5"/>
      <c r="K345" s="6"/>
      <c r="L345" s="3"/>
      <c r="M345"/>
      <c r="N345"/>
      <c r="O345"/>
      <c r="P345" s="2"/>
    </row>
    <row r="346" spans="1:16" ht="16" x14ac:dyDescent="0.2">
      <c r="A346" s="5"/>
      <c r="B346" s="5"/>
      <c r="C346" s="5"/>
      <c r="D346" s="5"/>
      <c r="E346" s="5"/>
      <c r="F346" s="4"/>
      <c r="G346" s="4"/>
      <c r="H346" s="4"/>
      <c r="I346" s="5"/>
      <c r="J346" s="5"/>
      <c r="K346" s="6"/>
      <c r="L346" s="3"/>
      <c r="M346"/>
      <c r="N346"/>
      <c r="O346"/>
      <c r="P346" s="2"/>
    </row>
    <row r="347" spans="1:16" ht="16" x14ac:dyDescent="0.2">
      <c r="A347" s="5"/>
      <c r="B347" s="5"/>
      <c r="C347" s="5"/>
      <c r="D347" s="5"/>
      <c r="E347" s="5"/>
      <c r="F347" s="4"/>
      <c r="G347" s="4"/>
      <c r="H347" s="4"/>
      <c r="I347" s="5"/>
      <c r="J347" s="5"/>
      <c r="K347" s="6"/>
      <c r="L347" s="3"/>
      <c r="M347"/>
      <c r="N347"/>
      <c r="O347"/>
      <c r="P347" s="2"/>
    </row>
    <row r="348" spans="1:16" ht="16" x14ac:dyDescent="0.2">
      <c r="A348" s="5"/>
      <c r="B348" s="5"/>
      <c r="C348" s="5"/>
      <c r="D348" s="5"/>
      <c r="E348" s="5"/>
      <c r="F348" s="4"/>
      <c r="G348" s="4"/>
      <c r="H348" s="4"/>
      <c r="I348" s="5"/>
      <c r="J348" s="5"/>
      <c r="K348" s="6"/>
      <c r="L348" s="3"/>
      <c r="M348"/>
      <c r="N348"/>
      <c r="O348"/>
      <c r="P348" s="2"/>
    </row>
    <row r="349" spans="1:16" ht="16" x14ac:dyDescent="0.2">
      <c r="A349" s="5"/>
      <c r="B349" s="5"/>
      <c r="C349" s="5"/>
      <c r="D349" s="5"/>
      <c r="E349" s="5"/>
      <c r="F349" s="4"/>
      <c r="G349" s="4"/>
      <c r="H349" s="4"/>
      <c r="I349" s="5"/>
      <c r="J349" s="5"/>
      <c r="K349" s="6"/>
      <c r="L349" s="3"/>
      <c r="M349"/>
      <c r="N349"/>
      <c r="O349"/>
      <c r="P349" s="2"/>
    </row>
    <row r="350" spans="1:16" ht="16" x14ac:dyDescent="0.2">
      <c r="A350" s="5"/>
      <c r="B350" s="5"/>
      <c r="C350" s="5"/>
      <c r="D350" s="5"/>
      <c r="E350" s="5"/>
      <c r="F350" s="4"/>
      <c r="G350" s="4"/>
      <c r="H350" s="4"/>
      <c r="I350" s="5"/>
      <c r="J350" s="5"/>
      <c r="K350" s="6"/>
      <c r="L350" s="3"/>
      <c r="M350"/>
      <c r="N350"/>
      <c r="O350"/>
      <c r="P350" s="2"/>
    </row>
    <row r="351" spans="1:16" ht="16" x14ac:dyDescent="0.2">
      <c r="A351" s="5"/>
      <c r="B351" s="5"/>
      <c r="C351" s="5"/>
      <c r="D351" s="5"/>
      <c r="E351" s="5"/>
      <c r="F351" s="4"/>
      <c r="G351" s="4"/>
      <c r="H351" s="4"/>
      <c r="I351" s="5"/>
      <c r="J351" s="5"/>
      <c r="K351" s="6"/>
      <c r="L351" s="3"/>
      <c r="M351"/>
      <c r="N351"/>
      <c r="O351"/>
      <c r="P351" s="2"/>
    </row>
    <row r="352" spans="1:16" ht="16" x14ac:dyDescent="0.2">
      <c r="A352" s="5"/>
      <c r="B352" s="5"/>
      <c r="C352" s="5"/>
      <c r="D352" s="5"/>
      <c r="E352" s="5"/>
      <c r="F352" s="4"/>
      <c r="G352" s="4"/>
      <c r="H352" s="4"/>
      <c r="I352" s="5"/>
      <c r="J352" s="5"/>
      <c r="K352" s="6"/>
      <c r="L352" s="3"/>
      <c r="M352"/>
      <c r="N352"/>
      <c r="O352"/>
      <c r="P352" s="2"/>
    </row>
    <row r="353" spans="1:16" ht="16" x14ac:dyDescent="0.2">
      <c r="A353" s="5"/>
      <c r="B353" s="5"/>
      <c r="C353" s="5"/>
      <c r="D353" s="5"/>
      <c r="E353" s="5"/>
      <c r="F353" s="4"/>
      <c r="G353" s="4"/>
      <c r="H353" s="4"/>
      <c r="I353" s="5"/>
      <c r="J353" s="5"/>
      <c r="K353" s="6"/>
      <c r="L353" s="3"/>
      <c r="M353"/>
      <c r="N353"/>
      <c r="O353"/>
      <c r="P353" s="2"/>
    </row>
    <row r="354" spans="1:16" ht="16" x14ac:dyDescent="0.2">
      <c r="A354" s="5"/>
      <c r="B354" s="5"/>
      <c r="C354" s="5"/>
      <c r="D354" s="5"/>
      <c r="E354" s="5"/>
      <c r="F354" s="4"/>
      <c r="G354" s="4"/>
      <c r="H354" s="4"/>
      <c r="I354" s="5"/>
      <c r="J354" s="5"/>
      <c r="K354" s="6"/>
      <c r="L354" s="3"/>
      <c r="M354"/>
      <c r="N354"/>
      <c r="O354"/>
      <c r="P354" s="2"/>
    </row>
    <row r="355" spans="1:16" ht="16" x14ac:dyDescent="0.2">
      <c r="A355" s="5"/>
      <c r="B355" s="5"/>
      <c r="C355" s="5"/>
      <c r="D355" s="5"/>
      <c r="E355" s="5"/>
      <c r="F355" s="4"/>
      <c r="G355" s="4"/>
      <c r="H355" s="4"/>
      <c r="I355" s="5"/>
      <c r="J355" s="5"/>
      <c r="K355" s="6"/>
      <c r="L355" s="3"/>
      <c r="M355"/>
      <c r="N355"/>
      <c r="O355"/>
      <c r="P355" s="2"/>
    </row>
    <row r="356" spans="1:16" ht="16" x14ac:dyDescent="0.2">
      <c r="A356" s="5"/>
      <c r="B356" s="5"/>
      <c r="C356" s="5"/>
      <c r="D356" s="5"/>
      <c r="E356" s="5"/>
      <c r="F356" s="4"/>
      <c r="G356" s="4"/>
      <c r="H356" s="4"/>
      <c r="I356" s="5"/>
      <c r="J356" s="5"/>
      <c r="K356" s="6"/>
      <c r="L356" s="3"/>
      <c r="M356"/>
      <c r="N356"/>
      <c r="O356"/>
      <c r="P356" s="2"/>
    </row>
    <row r="357" spans="1:16" ht="16" x14ac:dyDescent="0.2">
      <c r="A357" s="5"/>
      <c r="B357" s="5"/>
      <c r="C357" s="5"/>
      <c r="D357" s="5"/>
      <c r="E357" s="5"/>
      <c r="F357" s="4"/>
      <c r="G357" s="4"/>
      <c r="H357" s="4"/>
      <c r="I357" s="5"/>
      <c r="J357" s="5"/>
      <c r="K357" s="6"/>
      <c r="L357" s="3"/>
      <c r="M357"/>
      <c r="N357"/>
      <c r="O357"/>
      <c r="P357" s="2"/>
    </row>
    <row r="358" spans="1:16" ht="16" x14ac:dyDescent="0.2">
      <c r="A358" s="5"/>
      <c r="B358" s="5"/>
      <c r="C358" s="5"/>
      <c r="D358" s="5"/>
      <c r="E358" s="5"/>
      <c r="F358" s="4"/>
      <c r="G358" s="4"/>
      <c r="H358" s="4"/>
      <c r="I358" s="5"/>
      <c r="J358" s="5"/>
      <c r="K358" s="6"/>
      <c r="L358" s="3"/>
      <c r="M358"/>
      <c r="N358"/>
      <c r="O358"/>
      <c r="P358" s="2"/>
    </row>
    <row r="359" spans="1:16" ht="16" x14ac:dyDescent="0.2">
      <c r="A359" s="5"/>
      <c r="B359" s="5"/>
      <c r="C359" s="5"/>
      <c r="D359" s="5"/>
      <c r="E359" s="5"/>
      <c r="F359" s="4"/>
      <c r="G359" s="4"/>
      <c r="H359" s="4"/>
      <c r="I359" s="5"/>
      <c r="J359" s="5"/>
      <c r="K359" s="6"/>
      <c r="L359" s="3"/>
      <c r="M359"/>
      <c r="N359"/>
      <c r="O359"/>
      <c r="P359" s="2"/>
    </row>
    <row r="360" spans="1:16" ht="16" x14ac:dyDescent="0.2">
      <c r="A360" s="5"/>
      <c r="B360" s="5"/>
      <c r="C360" s="5"/>
      <c r="D360" s="5"/>
      <c r="E360" s="5"/>
      <c r="F360" s="4"/>
      <c r="G360" s="4"/>
      <c r="H360" s="4"/>
      <c r="I360" s="5"/>
      <c r="J360" s="5"/>
      <c r="K360" s="6"/>
      <c r="L360" s="3"/>
      <c r="M360"/>
      <c r="N360"/>
      <c r="O360"/>
      <c r="P360" s="2"/>
    </row>
    <row r="361" spans="1:16" ht="16" x14ac:dyDescent="0.2">
      <c r="A361" s="5"/>
      <c r="B361" s="5"/>
      <c r="C361" s="5"/>
      <c r="D361" s="5"/>
      <c r="E361" s="5"/>
      <c r="F361" s="4"/>
      <c r="G361" s="4"/>
      <c r="H361" s="4"/>
      <c r="I361" s="5"/>
      <c r="J361" s="5"/>
      <c r="K361" s="6"/>
      <c r="L361" s="3"/>
      <c r="M361"/>
      <c r="N361"/>
      <c r="O361"/>
      <c r="P361" s="2"/>
    </row>
    <row r="362" spans="1:16" ht="16" x14ac:dyDescent="0.2">
      <c r="A362" s="5"/>
      <c r="B362" s="5"/>
      <c r="C362" s="5"/>
      <c r="D362" s="5"/>
      <c r="E362" s="5"/>
      <c r="F362" s="4"/>
      <c r="G362" s="4"/>
      <c r="H362" s="4"/>
      <c r="I362" s="5"/>
      <c r="J362" s="5"/>
      <c r="K362" s="6"/>
      <c r="L362" s="3"/>
      <c r="M362"/>
      <c r="N362"/>
      <c r="O362"/>
      <c r="P362" s="2"/>
    </row>
    <row r="363" spans="1:16" ht="16" x14ac:dyDescent="0.2">
      <c r="A363" s="5"/>
      <c r="B363" s="5"/>
      <c r="C363" s="5"/>
      <c r="D363" s="5"/>
      <c r="E363" s="5"/>
      <c r="F363" s="4"/>
      <c r="G363" s="4"/>
      <c r="H363" s="4"/>
      <c r="I363" s="5"/>
      <c r="J363" s="5"/>
      <c r="K363" s="6"/>
      <c r="L363" s="3"/>
      <c r="M363"/>
      <c r="N363"/>
      <c r="O363"/>
      <c r="P363" s="2"/>
    </row>
    <row r="364" spans="1:16" ht="16" x14ac:dyDescent="0.2">
      <c r="A364" s="5"/>
      <c r="B364" s="5"/>
      <c r="C364" s="5"/>
      <c r="D364" s="5"/>
      <c r="E364" s="5"/>
      <c r="F364" s="4"/>
      <c r="G364" s="4"/>
      <c r="H364" s="4"/>
      <c r="I364" s="5"/>
      <c r="J364" s="5"/>
      <c r="K364" s="6"/>
      <c r="L364" s="3"/>
      <c r="M364"/>
      <c r="N364"/>
      <c r="O364"/>
      <c r="P364" s="2"/>
    </row>
    <row r="365" spans="1:16" ht="16" x14ac:dyDescent="0.2">
      <c r="A365" s="5"/>
      <c r="B365" s="5"/>
      <c r="C365" s="5"/>
      <c r="D365" s="5"/>
      <c r="E365" s="5"/>
      <c r="F365" s="4"/>
      <c r="G365" s="4"/>
      <c r="H365" s="4"/>
      <c r="I365" s="5"/>
      <c r="J365" s="5"/>
      <c r="K365" s="6"/>
      <c r="L365" s="3"/>
      <c r="M365"/>
      <c r="N365"/>
      <c r="O365"/>
      <c r="P365" s="2"/>
    </row>
    <row r="366" spans="1:16" ht="16" x14ac:dyDescent="0.2">
      <c r="A366" s="5"/>
      <c r="B366" s="5"/>
      <c r="C366" s="5"/>
      <c r="D366" s="5"/>
      <c r="E366" s="5"/>
      <c r="F366" s="4"/>
      <c r="G366" s="4"/>
      <c r="H366" s="4"/>
      <c r="I366" s="5"/>
      <c r="J366" s="5"/>
      <c r="K366" s="6"/>
      <c r="L366" s="3"/>
      <c r="M366"/>
      <c r="N366"/>
      <c r="O366"/>
      <c r="P366" s="2"/>
    </row>
    <row r="367" spans="1:16" ht="16" x14ac:dyDescent="0.2">
      <c r="A367" s="5"/>
      <c r="B367" s="5"/>
      <c r="C367" s="5"/>
      <c r="D367" s="5"/>
      <c r="E367" s="5"/>
      <c r="F367" s="4"/>
      <c r="G367" s="4"/>
      <c r="H367" s="4"/>
      <c r="I367" s="5"/>
      <c r="J367" s="5"/>
      <c r="K367" s="6"/>
      <c r="L367" s="3"/>
      <c r="M367"/>
      <c r="N367"/>
      <c r="O367"/>
      <c r="P367" s="2"/>
    </row>
    <row r="368" spans="1:16" ht="16" x14ac:dyDescent="0.2">
      <c r="A368" s="5"/>
      <c r="B368" s="5"/>
      <c r="C368" s="5"/>
      <c r="D368" s="5"/>
      <c r="E368" s="5"/>
      <c r="F368" s="4"/>
      <c r="G368" s="4"/>
      <c r="H368" s="4"/>
      <c r="I368" s="5"/>
      <c r="J368" s="5"/>
      <c r="K368" s="6"/>
      <c r="L368" s="3"/>
      <c r="M368"/>
      <c r="N368"/>
      <c r="O368"/>
      <c r="P368" s="2"/>
    </row>
    <row r="369" spans="1:16" ht="16" x14ac:dyDescent="0.2">
      <c r="A369" s="5"/>
      <c r="B369" s="5"/>
      <c r="C369" s="5"/>
      <c r="D369" s="5"/>
      <c r="E369" s="5"/>
      <c r="F369" s="4"/>
      <c r="G369" s="4"/>
      <c r="H369" s="4"/>
      <c r="I369" s="5"/>
      <c r="J369" s="5"/>
      <c r="K369" s="6"/>
      <c r="L369" s="3"/>
      <c r="M369"/>
      <c r="N369"/>
      <c r="O369"/>
      <c r="P369" s="2"/>
    </row>
    <row r="370" spans="1:16" ht="16" x14ac:dyDescent="0.2">
      <c r="A370" s="5"/>
      <c r="B370" s="5"/>
      <c r="C370" s="5"/>
      <c r="D370" s="5"/>
      <c r="E370" s="5"/>
      <c r="F370" s="4"/>
      <c r="G370" s="4"/>
      <c r="H370" s="4"/>
      <c r="I370" s="5"/>
      <c r="J370" s="5"/>
      <c r="K370" s="6"/>
      <c r="L370" s="3"/>
      <c r="M370"/>
      <c r="N370"/>
      <c r="O370"/>
      <c r="P370" s="2"/>
    </row>
    <row r="371" spans="1:16" ht="16" x14ac:dyDescent="0.2">
      <c r="A371" s="5"/>
      <c r="B371" s="5"/>
      <c r="C371" s="5"/>
      <c r="D371" s="5"/>
      <c r="E371" s="5"/>
      <c r="F371" s="4"/>
      <c r="G371" s="4"/>
      <c r="H371" s="4"/>
      <c r="I371" s="5"/>
      <c r="J371" s="5"/>
      <c r="K371" s="6"/>
      <c r="L371" s="3"/>
      <c r="M371"/>
      <c r="N371"/>
      <c r="O371"/>
      <c r="P371" s="2"/>
    </row>
    <row r="372" spans="1:16" ht="16" x14ac:dyDescent="0.2">
      <c r="A372" s="5"/>
      <c r="B372" s="5"/>
      <c r="C372" s="5"/>
      <c r="D372" s="5"/>
      <c r="E372" s="5"/>
      <c r="F372" s="4"/>
      <c r="G372" s="4"/>
      <c r="H372" s="4"/>
      <c r="I372" s="5"/>
      <c r="J372" s="5"/>
      <c r="K372" s="6"/>
      <c r="L372" s="3"/>
      <c r="M372"/>
      <c r="N372"/>
      <c r="O372"/>
      <c r="P372" s="2"/>
    </row>
    <row r="373" spans="1:16" ht="16" x14ac:dyDescent="0.2">
      <c r="A373" s="5"/>
      <c r="B373" s="5"/>
      <c r="C373" s="5"/>
      <c r="D373" s="5"/>
      <c r="E373" s="5"/>
      <c r="F373" s="4"/>
      <c r="G373" s="4"/>
      <c r="H373" s="4"/>
      <c r="I373" s="5"/>
      <c r="J373" s="5"/>
      <c r="K373" s="6"/>
      <c r="L373" s="3"/>
      <c r="M373"/>
      <c r="N373"/>
      <c r="O373"/>
      <c r="P373" s="2"/>
    </row>
    <row r="374" spans="1:16" ht="16" x14ac:dyDescent="0.2">
      <c r="A374" s="5"/>
      <c r="B374" s="5"/>
      <c r="C374" s="5"/>
      <c r="D374" s="5"/>
      <c r="E374" s="5"/>
      <c r="F374" s="4"/>
      <c r="G374" s="4"/>
      <c r="H374" s="4"/>
      <c r="I374" s="5"/>
      <c r="J374" s="5"/>
      <c r="K374" s="6"/>
      <c r="L374" s="3"/>
      <c r="M374"/>
      <c r="N374"/>
      <c r="O374"/>
      <c r="P374" s="2"/>
    </row>
    <row r="375" spans="1:16" ht="16" x14ac:dyDescent="0.2">
      <c r="A375" s="5"/>
      <c r="B375" s="5"/>
      <c r="C375" s="5"/>
      <c r="D375" s="5"/>
      <c r="E375" s="5"/>
      <c r="F375" s="4"/>
      <c r="G375" s="4"/>
      <c r="H375" s="4"/>
      <c r="I375" s="5"/>
      <c r="J375" s="5"/>
      <c r="K375" s="6"/>
      <c r="L375" s="3"/>
      <c r="M375"/>
      <c r="N375"/>
      <c r="O375"/>
      <c r="P375" s="2"/>
    </row>
    <row r="376" spans="1:16" ht="16" x14ac:dyDescent="0.2">
      <c r="A376" s="5"/>
      <c r="B376" s="5"/>
      <c r="C376" s="5"/>
      <c r="D376" s="5"/>
      <c r="E376" s="5"/>
      <c r="F376" s="4"/>
      <c r="G376" s="4"/>
      <c r="H376" s="4"/>
      <c r="I376" s="5"/>
      <c r="J376" s="5"/>
      <c r="K376" s="6"/>
      <c r="L376" s="3"/>
      <c r="M376"/>
      <c r="N376"/>
      <c r="O376"/>
      <c r="P376" s="2"/>
    </row>
    <row r="377" spans="1:16" ht="16" x14ac:dyDescent="0.2">
      <c r="A377" s="5"/>
      <c r="B377" s="5"/>
      <c r="C377" s="5"/>
      <c r="D377" s="5"/>
      <c r="E377" s="5"/>
      <c r="F377" s="4"/>
      <c r="G377" s="4"/>
      <c r="H377" s="4"/>
      <c r="I377" s="5"/>
      <c r="J377" s="5"/>
      <c r="K377" s="6"/>
      <c r="L377" s="3"/>
      <c r="M377"/>
      <c r="N377"/>
      <c r="O377"/>
      <c r="P377" s="2"/>
    </row>
    <row r="378" spans="1:16" ht="16" x14ac:dyDescent="0.2">
      <c r="A378" s="5"/>
      <c r="B378" s="5"/>
      <c r="C378" s="5"/>
      <c r="D378" s="5"/>
      <c r="E378" s="5"/>
      <c r="F378" s="4"/>
      <c r="G378" s="4"/>
      <c r="H378" s="4"/>
      <c r="I378" s="5"/>
      <c r="J378" s="5"/>
      <c r="K378" s="6"/>
      <c r="L378" s="3"/>
      <c r="M378"/>
      <c r="N378"/>
      <c r="O378"/>
      <c r="P378" s="2"/>
    </row>
    <row r="379" spans="1:16" ht="16" x14ac:dyDescent="0.2">
      <c r="A379" s="5"/>
      <c r="B379" s="5"/>
      <c r="C379" s="5"/>
      <c r="D379" s="5"/>
      <c r="E379" s="5"/>
      <c r="F379" s="4"/>
      <c r="G379" s="4"/>
      <c r="H379" s="4"/>
      <c r="I379" s="5"/>
      <c r="J379" s="5"/>
      <c r="K379" s="6"/>
      <c r="L379" s="3"/>
      <c r="M379"/>
      <c r="N379"/>
      <c r="O379"/>
      <c r="P379" s="2"/>
    </row>
    <row r="380" spans="1:16" ht="16" x14ac:dyDescent="0.2">
      <c r="A380" s="5"/>
      <c r="B380" s="5"/>
      <c r="C380" s="5"/>
      <c r="D380" s="5"/>
      <c r="E380" s="5"/>
      <c r="F380" s="4"/>
      <c r="G380" s="4"/>
      <c r="H380" s="4"/>
      <c r="I380" s="5"/>
      <c r="J380" s="5"/>
      <c r="K380" s="6"/>
      <c r="L380" s="3"/>
      <c r="M380"/>
      <c r="N380"/>
      <c r="O380"/>
      <c r="P380" s="2"/>
    </row>
    <row r="381" spans="1:16" ht="16" x14ac:dyDescent="0.2">
      <c r="A381" s="5"/>
      <c r="B381" s="5"/>
      <c r="C381" s="5"/>
      <c r="D381" s="5"/>
      <c r="E381" s="5"/>
      <c r="F381" s="4"/>
      <c r="G381" s="4"/>
      <c r="H381" s="4"/>
      <c r="I381" s="5"/>
      <c r="J381" s="5"/>
      <c r="K381" s="6"/>
      <c r="L381" s="3"/>
      <c r="M381"/>
      <c r="N381"/>
      <c r="O381"/>
      <c r="P381" s="2"/>
    </row>
    <row r="382" spans="1:16" ht="16" x14ac:dyDescent="0.2">
      <c r="A382" s="5"/>
      <c r="B382" s="5"/>
      <c r="C382" s="5"/>
      <c r="D382" s="5"/>
      <c r="E382" s="5"/>
      <c r="F382" s="4"/>
      <c r="G382" s="4"/>
      <c r="H382" s="4"/>
      <c r="I382" s="5"/>
      <c r="J382" s="5"/>
      <c r="K382" s="6"/>
      <c r="L382" s="3"/>
      <c r="M382"/>
      <c r="N382"/>
      <c r="O382"/>
      <c r="P382" s="2"/>
    </row>
    <row r="383" spans="1:16" ht="16" x14ac:dyDescent="0.2">
      <c r="A383" s="5"/>
      <c r="B383" s="5"/>
      <c r="C383" s="5"/>
      <c r="D383" s="5"/>
      <c r="E383" s="5"/>
      <c r="F383" s="4"/>
      <c r="G383" s="4"/>
      <c r="H383" s="4"/>
      <c r="I383" s="5"/>
      <c r="J383" s="5"/>
      <c r="K383" s="6"/>
      <c r="L383" s="3"/>
      <c r="M383"/>
      <c r="N383"/>
      <c r="O383"/>
      <c r="P383" s="2"/>
    </row>
    <row r="384" spans="1:16" ht="16" x14ac:dyDescent="0.2">
      <c r="A384" s="5"/>
      <c r="B384" s="5"/>
      <c r="C384" s="5"/>
      <c r="D384" s="5"/>
      <c r="E384" s="5"/>
      <c r="F384" s="4"/>
      <c r="G384" s="4"/>
      <c r="H384" s="4"/>
      <c r="I384" s="5"/>
      <c r="J384" s="5"/>
      <c r="K384" s="6"/>
      <c r="L384" s="3"/>
      <c r="M384"/>
      <c r="N384"/>
      <c r="O384"/>
      <c r="P384" s="2"/>
    </row>
    <row r="385" spans="1:16" ht="16" x14ac:dyDescent="0.2">
      <c r="A385" s="5"/>
      <c r="B385" s="5"/>
      <c r="C385" s="5"/>
      <c r="D385" s="5"/>
      <c r="E385" s="5"/>
      <c r="F385" s="4"/>
      <c r="G385" s="4"/>
      <c r="H385" s="4"/>
      <c r="I385" s="5"/>
      <c r="J385" s="5"/>
      <c r="K385" s="6"/>
      <c r="L385" s="3"/>
      <c r="M385"/>
      <c r="N385"/>
      <c r="O385"/>
      <c r="P385" s="2"/>
    </row>
    <row r="386" spans="1:16" ht="16" x14ac:dyDescent="0.2">
      <c r="A386" s="5"/>
      <c r="B386" s="5"/>
      <c r="C386" s="5"/>
      <c r="D386" s="5"/>
      <c r="E386" s="5"/>
      <c r="F386" s="4"/>
      <c r="G386" s="4"/>
      <c r="H386" s="4"/>
      <c r="I386" s="5"/>
      <c r="J386" s="5"/>
      <c r="K386" s="6"/>
      <c r="L386" s="3"/>
      <c r="M386"/>
      <c r="N386"/>
      <c r="O386"/>
      <c r="P386" s="2"/>
    </row>
    <row r="387" spans="1:16" ht="16" x14ac:dyDescent="0.2">
      <c r="A387" s="5"/>
      <c r="B387" s="5"/>
      <c r="C387" s="5"/>
      <c r="D387" s="5"/>
      <c r="E387" s="5"/>
      <c r="F387" s="4"/>
      <c r="G387" s="4"/>
      <c r="H387" s="4"/>
      <c r="I387" s="5"/>
      <c r="J387" s="5"/>
      <c r="K387" s="6"/>
      <c r="L387" s="3"/>
      <c r="M387"/>
      <c r="N387"/>
      <c r="O387"/>
      <c r="P387" s="2"/>
    </row>
    <row r="388" spans="1:16" ht="16" x14ac:dyDescent="0.2">
      <c r="A388" s="5"/>
      <c r="B388" s="5"/>
      <c r="C388" s="5"/>
      <c r="D388" s="5"/>
      <c r="E388" s="5"/>
      <c r="F388" s="4"/>
      <c r="G388" s="4"/>
      <c r="H388" s="4"/>
      <c r="I388" s="5"/>
      <c r="J388" s="5"/>
      <c r="K388" s="6"/>
      <c r="L388" s="3"/>
      <c r="M388"/>
      <c r="N388"/>
      <c r="O388"/>
      <c r="P388" s="2"/>
    </row>
    <row r="389" spans="1:16" ht="16" x14ac:dyDescent="0.2">
      <c r="A389" s="5"/>
      <c r="B389" s="5"/>
      <c r="C389" s="5"/>
      <c r="D389" s="5"/>
      <c r="E389" s="5"/>
      <c r="F389" s="4"/>
      <c r="G389" s="4"/>
      <c r="H389" s="4"/>
      <c r="I389" s="5"/>
      <c r="J389" s="5"/>
      <c r="K389" s="6"/>
      <c r="L389" s="3"/>
      <c r="M389"/>
      <c r="N389"/>
      <c r="O389"/>
      <c r="P389" s="2"/>
    </row>
    <row r="390" spans="1:16" ht="16" x14ac:dyDescent="0.2">
      <c r="A390" s="5"/>
      <c r="B390" s="5"/>
      <c r="C390" s="5"/>
      <c r="D390" s="5"/>
      <c r="E390" s="5"/>
      <c r="F390" s="4"/>
      <c r="G390" s="4"/>
      <c r="H390" s="4"/>
      <c r="I390" s="5"/>
      <c r="J390" s="5"/>
      <c r="K390" s="6"/>
      <c r="L390" s="3"/>
      <c r="M390"/>
      <c r="N390"/>
      <c r="O390"/>
      <c r="P390" s="2"/>
    </row>
    <row r="391" spans="1:16" ht="16" x14ac:dyDescent="0.2">
      <c r="A391" s="5"/>
      <c r="B391" s="5"/>
      <c r="C391" s="5"/>
      <c r="D391" s="5"/>
      <c r="E391" s="5"/>
      <c r="F391" s="4"/>
      <c r="G391" s="4"/>
      <c r="H391" s="4"/>
      <c r="I391" s="5"/>
      <c r="J391" s="5"/>
      <c r="K391" s="6"/>
      <c r="L391" s="3"/>
      <c r="M391"/>
      <c r="N391"/>
      <c r="O391"/>
      <c r="P391" s="2"/>
    </row>
    <row r="392" spans="1:16" ht="16" x14ac:dyDescent="0.2">
      <c r="A392" s="5"/>
      <c r="B392" s="5"/>
      <c r="C392" s="5"/>
      <c r="D392" s="5"/>
      <c r="E392" s="5"/>
      <c r="F392" s="4"/>
      <c r="G392" s="4"/>
      <c r="H392" s="4"/>
      <c r="I392" s="5"/>
      <c r="J392" s="5"/>
      <c r="K392" s="6"/>
      <c r="L392" s="3"/>
      <c r="M392"/>
      <c r="N392"/>
      <c r="O392"/>
      <c r="P392" s="2"/>
    </row>
    <row r="393" spans="1:16" ht="16" x14ac:dyDescent="0.2">
      <c r="A393" s="5"/>
      <c r="B393" s="5"/>
      <c r="C393" s="5"/>
      <c r="D393" s="5"/>
      <c r="E393" s="5"/>
      <c r="F393" s="4"/>
      <c r="G393" s="4"/>
      <c r="H393" s="4"/>
      <c r="I393" s="5"/>
      <c r="J393" s="5"/>
      <c r="K393" s="6"/>
      <c r="L393" s="3"/>
      <c r="M393"/>
      <c r="N393"/>
      <c r="O393"/>
      <c r="P393" s="2"/>
    </row>
    <row r="394" spans="1:16" ht="16" x14ac:dyDescent="0.2">
      <c r="A394" s="5"/>
      <c r="B394" s="5"/>
      <c r="C394" s="5"/>
      <c r="D394" s="5"/>
      <c r="E394" s="5"/>
      <c r="F394" s="4"/>
      <c r="G394" s="4"/>
      <c r="H394" s="4"/>
      <c r="I394" s="5"/>
      <c r="J394" s="5"/>
      <c r="K394" s="6"/>
      <c r="L394" s="3"/>
      <c r="M394"/>
      <c r="N394"/>
      <c r="O394"/>
      <c r="P394" s="2"/>
    </row>
    <row r="395" spans="1:16" ht="16" x14ac:dyDescent="0.2">
      <c r="A395" s="5"/>
      <c r="B395" s="5"/>
      <c r="C395" s="5"/>
      <c r="D395" s="5"/>
      <c r="E395" s="5"/>
      <c r="F395" s="4"/>
      <c r="G395" s="4"/>
      <c r="H395" s="4"/>
      <c r="I395" s="5"/>
      <c r="J395" s="5"/>
      <c r="K395" s="6"/>
      <c r="L395" s="3"/>
      <c r="M395"/>
      <c r="N395"/>
      <c r="O395"/>
      <c r="P395" s="2"/>
    </row>
    <row r="396" spans="1:16" ht="16" x14ac:dyDescent="0.2">
      <c r="A396" s="5"/>
      <c r="B396" s="5"/>
      <c r="C396" s="5"/>
      <c r="D396" s="5"/>
      <c r="E396" s="5"/>
      <c r="F396" s="4"/>
      <c r="G396" s="4"/>
      <c r="H396" s="4"/>
      <c r="I396" s="5"/>
      <c r="J396" s="5"/>
      <c r="K396" s="6"/>
      <c r="L396" s="3"/>
      <c r="M396"/>
      <c r="N396"/>
      <c r="O396"/>
      <c r="P396" s="2"/>
    </row>
    <row r="397" spans="1:16" ht="16" x14ac:dyDescent="0.2">
      <c r="A397" s="5"/>
      <c r="B397" s="5"/>
      <c r="C397" s="5"/>
      <c r="D397" s="5"/>
      <c r="E397" s="5"/>
      <c r="F397" s="4"/>
      <c r="G397" s="4"/>
      <c r="H397" s="4"/>
      <c r="I397" s="5"/>
      <c r="J397" s="5"/>
      <c r="K397" s="6"/>
      <c r="L397" s="3"/>
      <c r="M397"/>
      <c r="N397"/>
      <c r="O397"/>
      <c r="P397" s="2"/>
    </row>
    <row r="398" spans="1:16" ht="16" x14ac:dyDescent="0.2">
      <c r="A398" s="5"/>
      <c r="B398" s="5"/>
      <c r="C398" s="5"/>
      <c r="D398" s="5"/>
      <c r="E398" s="5"/>
      <c r="F398" s="4"/>
      <c r="G398" s="4"/>
      <c r="H398" s="4"/>
      <c r="I398" s="5"/>
      <c r="J398" s="5"/>
      <c r="K398" s="6"/>
      <c r="L398" s="3"/>
      <c r="M398"/>
      <c r="N398"/>
      <c r="O398"/>
      <c r="P398" s="2"/>
    </row>
    <row r="399" spans="1:16" ht="16" x14ac:dyDescent="0.2">
      <c r="A399" s="5"/>
      <c r="B399" s="5"/>
      <c r="C399" s="5"/>
      <c r="D399" s="5"/>
      <c r="E399" s="5"/>
      <c r="F399" s="4"/>
      <c r="G399" s="4"/>
      <c r="H399" s="4"/>
      <c r="I399" s="5"/>
      <c r="J399" s="5"/>
      <c r="K399" s="6"/>
      <c r="L399" s="3"/>
      <c r="M399"/>
      <c r="N399"/>
      <c r="O399"/>
      <c r="P399" s="2"/>
    </row>
    <row r="400" spans="1:16" ht="16" x14ac:dyDescent="0.2">
      <c r="A400" s="5"/>
      <c r="B400" s="5"/>
      <c r="C400" s="5"/>
      <c r="D400" s="5"/>
      <c r="E400" s="5"/>
      <c r="F400" s="4"/>
      <c r="G400" s="4"/>
      <c r="H400" s="4"/>
      <c r="I400" s="5"/>
      <c r="J400" s="5"/>
      <c r="K400" s="6"/>
      <c r="L400" s="3"/>
      <c r="M400"/>
      <c r="N400"/>
      <c r="O400"/>
      <c r="P400" s="2"/>
    </row>
    <row r="401" spans="1:16" ht="16" x14ac:dyDescent="0.2">
      <c r="A401" s="5"/>
      <c r="B401" s="5"/>
      <c r="C401" s="5"/>
      <c r="D401" s="5"/>
      <c r="E401" s="5"/>
      <c r="F401" s="4"/>
      <c r="G401" s="4"/>
      <c r="H401" s="4"/>
      <c r="I401" s="5"/>
      <c r="J401" s="5"/>
      <c r="K401" s="6"/>
      <c r="L401" s="3"/>
      <c r="M401"/>
      <c r="N401"/>
      <c r="O401"/>
      <c r="P401" s="2"/>
    </row>
    <row r="402" spans="1:16" ht="16" x14ac:dyDescent="0.2">
      <c r="A402" s="5"/>
      <c r="B402" s="5"/>
      <c r="C402" s="5"/>
      <c r="D402" s="5"/>
      <c r="E402" s="5"/>
      <c r="F402" s="4"/>
      <c r="G402" s="4"/>
      <c r="H402" s="4"/>
      <c r="I402" s="5"/>
      <c r="J402" s="5"/>
      <c r="K402" s="6"/>
      <c r="L402" s="3"/>
      <c r="M402"/>
      <c r="N402"/>
      <c r="O402"/>
      <c r="P402" s="2"/>
    </row>
    <row r="403" spans="1:16" ht="16" x14ac:dyDescent="0.2">
      <c r="A403" s="5"/>
      <c r="B403" s="5"/>
      <c r="C403" s="5"/>
      <c r="D403" s="5"/>
      <c r="E403" s="5"/>
      <c r="F403" s="4"/>
      <c r="G403" s="4"/>
      <c r="H403" s="4"/>
      <c r="I403" s="5"/>
      <c r="J403" s="5"/>
      <c r="K403" s="6"/>
      <c r="L403" s="3"/>
      <c r="M403"/>
      <c r="N403"/>
      <c r="O403"/>
      <c r="P403" s="2"/>
    </row>
    <row r="404" spans="1:16" ht="16" x14ac:dyDescent="0.2">
      <c r="A404" s="5"/>
      <c r="B404" s="5"/>
      <c r="C404" s="5"/>
      <c r="D404" s="5"/>
      <c r="E404" s="5"/>
      <c r="F404" s="4"/>
      <c r="G404" s="4"/>
      <c r="H404" s="4"/>
      <c r="I404" s="5"/>
      <c r="J404" s="5"/>
      <c r="K404" s="6"/>
      <c r="L404" s="3"/>
      <c r="M404"/>
      <c r="N404"/>
      <c r="O404"/>
      <c r="P404" s="2"/>
    </row>
    <row r="405" spans="1:16" ht="16" x14ac:dyDescent="0.2">
      <c r="A405" s="5"/>
      <c r="B405" s="5"/>
      <c r="C405" s="5"/>
      <c r="D405" s="5"/>
      <c r="E405" s="5"/>
      <c r="F405" s="4"/>
      <c r="G405" s="4"/>
      <c r="H405" s="4"/>
      <c r="I405" s="5"/>
      <c r="J405" s="5"/>
      <c r="K405" s="6"/>
      <c r="L405" s="3"/>
      <c r="M405"/>
      <c r="N405"/>
      <c r="O405"/>
      <c r="P405" s="2"/>
    </row>
    <row r="406" spans="1:16" ht="16" x14ac:dyDescent="0.2">
      <c r="A406" s="5"/>
      <c r="B406" s="5"/>
      <c r="C406" s="5"/>
      <c r="D406" s="5"/>
      <c r="E406" s="5"/>
      <c r="F406" s="4"/>
      <c r="G406" s="4"/>
      <c r="H406" s="4"/>
      <c r="I406" s="5"/>
      <c r="J406" s="5"/>
      <c r="K406" s="6"/>
      <c r="L406" s="3"/>
      <c r="M406"/>
      <c r="N406"/>
      <c r="O406"/>
      <c r="P406" s="2"/>
    </row>
    <row r="407" spans="1:16" ht="16" x14ac:dyDescent="0.2">
      <c r="A407" s="5"/>
      <c r="B407" s="5"/>
      <c r="C407" s="5"/>
      <c r="D407" s="5"/>
      <c r="E407" s="5"/>
      <c r="F407" s="4"/>
      <c r="G407" s="4"/>
      <c r="H407" s="4"/>
      <c r="I407" s="5"/>
      <c r="J407" s="5"/>
      <c r="K407" s="6"/>
      <c r="L407" s="3"/>
      <c r="M407"/>
      <c r="N407"/>
      <c r="O407"/>
      <c r="P407" s="2"/>
    </row>
    <row r="408" spans="1:16" ht="16" x14ac:dyDescent="0.2">
      <c r="A408" s="5"/>
      <c r="B408" s="5"/>
      <c r="C408" s="5"/>
      <c r="D408" s="5"/>
      <c r="E408" s="5"/>
      <c r="F408" s="4"/>
      <c r="G408" s="4"/>
      <c r="H408" s="4"/>
      <c r="I408" s="5"/>
      <c r="J408" s="5"/>
      <c r="K408" s="6"/>
      <c r="L408" s="3"/>
      <c r="M408"/>
      <c r="N408"/>
      <c r="O408"/>
      <c r="P408" s="2"/>
    </row>
    <row r="409" spans="1:16" ht="16" x14ac:dyDescent="0.2">
      <c r="A409" s="5"/>
      <c r="B409" s="5"/>
      <c r="C409" s="5"/>
      <c r="D409" s="5"/>
      <c r="E409" s="5"/>
      <c r="F409" s="4"/>
      <c r="G409" s="4"/>
      <c r="H409" s="4"/>
      <c r="I409" s="5"/>
      <c r="J409" s="5"/>
      <c r="K409" s="6"/>
      <c r="L409" s="3"/>
      <c r="M409"/>
      <c r="N409"/>
      <c r="O409"/>
      <c r="P409" s="2"/>
    </row>
    <row r="410" spans="1:16" ht="16" x14ac:dyDescent="0.2">
      <c r="A410" s="5"/>
      <c r="B410" s="5"/>
      <c r="C410" s="5"/>
      <c r="D410" s="5"/>
      <c r="E410" s="5"/>
      <c r="F410" s="4"/>
      <c r="G410" s="4"/>
      <c r="H410" s="4"/>
      <c r="I410" s="5"/>
      <c r="J410" s="5"/>
      <c r="K410" s="6"/>
      <c r="L410" s="3"/>
      <c r="M410"/>
      <c r="N410"/>
      <c r="O410"/>
      <c r="P410" s="2"/>
    </row>
    <row r="411" spans="1:16" ht="16" x14ac:dyDescent="0.2">
      <c r="A411" s="5"/>
      <c r="B411" s="5"/>
      <c r="C411" s="5"/>
      <c r="D411" s="5"/>
      <c r="E411" s="5"/>
      <c r="F411" s="4"/>
      <c r="G411" s="4"/>
      <c r="H411" s="4"/>
      <c r="I411" s="5"/>
      <c r="J411" s="5"/>
      <c r="K411" s="6"/>
      <c r="L411" s="3"/>
      <c r="M411"/>
      <c r="N411"/>
      <c r="O411"/>
      <c r="P411" s="2"/>
    </row>
    <row r="412" spans="1:16" ht="16" x14ac:dyDescent="0.2">
      <c r="A412" s="5"/>
      <c r="B412" s="5"/>
      <c r="C412" s="5"/>
      <c r="D412" s="5"/>
      <c r="E412" s="5"/>
      <c r="F412" s="4"/>
      <c r="G412" s="4"/>
      <c r="H412" s="4"/>
      <c r="I412" s="5"/>
      <c r="J412" s="5"/>
      <c r="K412" s="6"/>
      <c r="L412" s="3"/>
      <c r="M412"/>
      <c r="N412"/>
      <c r="O412"/>
      <c r="P412" s="2"/>
    </row>
    <row r="413" spans="1:16" ht="16" x14ac:dyDescent="0.2">
      <c r="A413" s="5"/>
      <c r="B413" s="5"/>
      <c r="C413" s="5"/>
      <c r="D413" s="5"/>
      <c r="E413" s="5"/>
      <c r="F413" s="4"/>
      <c r="G413" s="4"/>
      <c r="H413" s="4"/>
      <c r="I413" s="5"/>
      <c r="J413" s="5"/>
      <c r="K413" s="6"/>
      <c r="L413" s="3"/>
      <c r="M413"/>
      <c r="N413"/>
      <c r="O413"/>
      <c r="P413" s="2"/>
    </row>
    <row r="414" spans="1:16" ht="16" x14ac:dyDescent="0.2">
      <c r="A414" s="5"/>
      <c r="B414" s="5"/>
      <c r="C414" s="5"/>
      <c r="D414" s="5"/>
      <c r="E414" s="5"/>
      <c r="F414" s="4"/>
      <c r="G414" s="4"/>
      <c r="H414" s="4"/>
      <c r="I414" s="5"/>
      <c r="J414" s="5"/>
      <c r="K414" s="6"/>
      <c r="L414" s="3"/>
      <c r="M414"/>
      <c r="N414"/>
      <c r="O414"/>
      <c r="P414" s="2"/>
    </row>
    <row r="415" spans="1:16" ht="16" x14ac:dyDescent="0.2">
      <c r="A415" s="5"/>
      <c r="B415" s="5"/>
      <c r="C415" s="5"/>
      <c r="D415" s="5"/>
      <c r="E415" s="5"/>
      <c r="F415" s="4"/>
      <c r="G415" s="4"/>
      <c r="H415" s="4"/>
      <c r="I415" s="5"/>
      <c r="J415" s="5"/>
      <c r="K415" s="6"/>
      <c r="L415" s="3"/>
      <c r="M415"/>
      <c r="N415"/>
      <c r="O415"/>
      <c r="P415" s="2"/>
    </row>
    <row r="416" spans="1:16" ht="16" x14ac:dyDescent="0.2">
      <c r="A416" s="5"/>
      <c r="B416" s="5"/>
      <c r="C416" s="5"/>
      <c r="D416" s="5"/>
      <c r="E416" s="5"/>
      <c r="F416" s="4"/>
      <c r="G416" s="4"/>
      <c r="H416" s="4"/>
      <c r="I416" s="5"/>
      <c r="J416" s="5"/>
      <c r="K416" s="6"/>
      <c r="L416" s="3"/>
      <c r="M416"/>
      <c r="N416"/>
      <c r="O416"/>
      <c r="P416" s="2"/>
    </row>
    <row r="417" spans="1:16" ht="16" x14ac:dyDescent="0.2">
      <c r="A417" s="5"/>
      <c r="B417" s="5"/>
      <c r="C417" s="5"/>
      <c r="D417" s="5"/>
      <c r="E417" s="5"/>
      <c r="F417" s="4"/>
      <c r="G417" s="4"/>
      <c r="H417" s="4"/>
      <c r="I417" s="5"/>
      <c r="J417" s="5"/>
      <c r="K417" s="6"/>
      <c r="L417" s="3"/>
      <c r="M417"/>
      <c r="N417"/>
      <c r="O417"/>
      <c r="P417" s="2"/>
    </row>
    <row r="418" spans="1:16" ht="16" x14ac:dyDescent="0.2">
      <c r="A418" s="5"/>
      <c r="B418" s="5"/>
      <c r="C418" s="5"/>
      <c r="D418" s="5"/>
      <c r="E418" s="5"/>
      <c r="F418" s="4"/>
      <c r="G418" s="4"/>
      <c r="H418" s="4"/>
      <c r="I418" s="5"/>
      <c r="J418" s="5"/>
      <c r="K418" s="6"/>
      <c r="L418" s="3"/>
      <c r="M418"/>
      <c r="N418"/>
      <c r="O418"/>
      <c r="P418" s="2"/>
    </row>
    <row r="419" spans="1:16" ht="16" x14ac:dyDescent="0.2">
      <c r="A419" s="5"/>
      <c r="B419" s="5"/>
      <c r="C419" s="5"/>
      <c r="D419" s="5"/>
      <c r="E419" s="5"/>
      <c r="F419" s="4"/>
      <c r="G419" s="4"/>
      <c r="H419" s="4"/>
      <c r="I419" s="5"/>
      <c r="J419" s="5"/>
      <c r="K419" s="6"/>
      <c r="L419" s="3"/>
      <c r="M419"/>
      <c r="N419"/>
      <c r="O419"/>
      <c r="P419" s="2"/>
    </row>
    <row r="420" spans="1:16" ht="16" x14ac:dyDescent="0.2">
      <c r="A420" s="5"/>
      <c r="B420" s="5"/>
      <c r="C420" s="5"/>
      <c r="D420" s="5"/>
      <c r="E420" s="5"/>
      <c r="F420" s="4"/>
      <c r="G420" s="4"/>
      <c r="H420" s="4"/>
      <c r="I420" s="5"/>
      <c r="J420" s="5"/>
      <c r="K420" s="6"/>
      <c r="L420" s="3"/>
      <c r="M420"/>
      <c r="N420"/>
      <c r="O420"/>
      <c r="P420" s="2"/>
    </row>
    <row r="421" spans="1:16" ht="16" x14ac:dyDescent="0.2">
      <c r="A421" s="5"/>
      <c r="B421" s="5"/>
      <c r="C421" s="5"/>
      <c r="D421" s="5"/>
      <c r="E421" s="5"/>
      <c r="F421" s="4"/>
      <c r="G421" s="4"/>
      <c r="H421" s="4"/>
      <c r="I421" s="5"/>
      <c r="J421" s="5"/>
      <c r="K421" s="6"/>
      <c r="L421" s="3"/>
      <c r="M421"/>
      <c r="N421"/>
      <c r="O421"/>
      <c r="P421" s="2"/>
    </row>
    <row r="422" spans="1:16" ht="16" x14ac:dyDescent="0.2">
      <c r="A422" s="5"/>
      <c r="B422" s="5"/>
      <c r="C422" s="5"/>
      <c r="D422" s="5"/>
      <c r="E422" s="5"/>
      <c r="F422" s="4"/>
      <c r="G422" s="4"/>
      <c r="H422" s="4"/>
      <c r="I422" s="5"/>
      <c r="J422" s="5"/>
      <c r="K422" s="6"/>
      <c r="L422" s="3"/>
      <c r="M422"/>
      <c r="N422"/>
      <c r="O422"/>
      <c r="P422" s="2"/>
    </row>
    <row r="423" spans="1:16" ht="16" x14ac:dyDescent="0.2">
      <c r="A423" s="5"/>
      <c r="B423" s="5"/>
      <c r="C423" s="5"/>
      <c r="D423" s="5"/>
      <c r="E423" s="5"/>
      <c r="F423" s="4"/>
      <c r="G423" s="4"/>
      <c r="H423" s="4"/>
      <c r="I423" s="5"/>
      <c r="J423" s="5"/>
      <c r="K423" s="6"/>
      <c r="L423" s="3"/>
      <c r="M423"/>
      <c r="N423"/>
      <c r="O423"/>
      <c r="P423" s="2"/>
    </row>
    <row r="424" spans="1:16" ht="16" x14ac:dyDescent="0.2">
      <c r="A424" s="5"/>
      <c r="B424" s="5"/>
      <c r="C424" s="5"/>
      <c r="D424" s="5"/>
      <c r="E424" s="5"/>
      <c r="F424" s="4"/>
      <c r="G424" s="4"/>
      <c r="H424" s="4"/>
      <c r="I424" s="5"/>
      <c r="J424" s="5"/>
      <c r="K424" s="6"/>
      <c r="L424" s="3"/>
      <c r="M424"/>
      <c r="N424"/>
      <c r="O424"/>
      <c r="P424" s="2"/>
    </row>
    <row r="425" spans="1:16" ht="16" x14ac:dyDescent="0.2">
      <c r="A425" s="5"/>
      <c r="B425" s="5"/>
      <c r="C425" s="5"/>
      <c r="D425" s="5"/>
      <c r="E425" s="5"/>
      <c r="F425" s="4"/>
      <c r="G425" s="4"/>
      <c r="H425" s="4"/>
      <c r="I425" s="5"/>
      <c r="J425" s="5"/>
      <c r="K425" s="6"/>
      <c r="L425" s="3"/>
      <c r="M425"/>
      <c r="N425"/>
      <c r="O425"/>
      <c r="P425" s="2"/>
    </row>
    <row r="426" spans="1:16" ht="16" x14ac:dyDescent="0.2">
      <c r="A426" s="5"/>
      <c r="B426" s="5"/>
      <c r="C426" s="5"/>
      <c r="D426" s="5"/>
      <c r="E426" s="5"/>
      <c r="F426" s="4"/>
      <c r="G426" s="4"/>
      <c r="H426" s="4"/>
      <c r="I426" s="5"/>
      <c r="J426" s="5"/>
      <c r="K426" s="6"/>
      <c r="L426" s="3"/>
      <c r="M426"/>
      <c r="N426"/>
      <c r="O426"/>
      <c r="P426" s="2"/>
    </row>
    <row r="427" spans="1:16" ht="16" x14ac:dyDescent="0.2">
      <c r="A427" s="5"/>
      <c r="B427" s="5"/>
      <c r="C427" s="5"/>
      <c r="D427" s="5"/>
      <c r="E427" s="5"/>
      <c r="F427" s="4"/>
      <c r="G427" s="4"/>
      <c r="H427" s="4"/>
      <c r="I427" s="5"/>
      <c r="J427" s="5"/>
      <c r="K427" s="6"/>
      <c r="L427" s="3"/>
      <c r="M427"/>
      <c r="N427"/>
      <c r="O427"/>
      <c r="P427" s="2"/>
    </row>
    <row r="428" spans="1:16" ht="16" x14ac:dyDescent="0.2">
      <c r="A428" s="5"/>
      <c r="B428" s="5"/>
      <c r="C428" s="5"/>
      <c r="D428" s="5"/>
      <c r="E428" s="5"/>
      <c r="F428" s="4"/>
      <c r="G428" s="4"/>
      <c r="H428" s="4"/>
      <c r="I428" s="5"/>
      <c r="J428" s="5"/>
      <c r="K428" s="6"/>
      <c r="L428" s="3"/>
      <c r="M428"/>
      <c r="N428"/>
      <c r="O428"/>
      <c r="P428" s="2"/>
    </row>
    <row r="429" spans="1:16" ht="16" x14ac:dyDescent="0.2">
      <c r="A429" s="5"/>
      <c r="B429" s="5"/>
      <c r="C429" s="5"/>
      <c r="D429" s="5"/>
      <c r="E429" s="5"/>
      <c r="F429" s="4"/>
      <c r="G429" s="4"/>
      <c r="H429" s="4"/>
      <c r="I429" s="5"/>
      <c r="J429" s="5"/>
      <c r="K429" s="6"/>
      <c r="L429" s="3"/>
      <c r="M429"/>
      <c r="N429"/>
      <c r="O429"/>
      <c r="P429" s="2"/>
    </row>
    <row r="430" spans="1:16" ht="16" x14ac:dyDescent="0.2">
      <c r="A430" s="5"/>
      <c r="B430" s="5"/>
      <c r="C430" s="5"/>
      <c r="D430" s="5"/>
      <c r="E430" s="5"/>
      <c r="F430" s="4"/>
      <c r="G430" s="4"/>
      <c r="H430" s="4"/>
      <c r="I430" s="5"/>
      <c r="J430" s="5"/>
      <c r="K430" s="6"/>
      <c r="L430" s="3"/>
      <c r="M430"/>
      <c r="N430"/>
      <c r="O430"/>
      <c r="P430" s="2"/>
    </row>
    <row r="431" spans="1:16" ht="16" x14ac:dyDescent="0.2">
      <c r="A431" s="5"/>
      <c r="B431" s="5"/>
      <c r="C431" s="5"/>
      <c r="D431" s="5"/>
      <c r="E431" s="5"/>
      <c r="F431" s="4"/>
      <c r="G431" s="4"/>
      <c r="H431" s="4"/>
      <c r="I431" s="5"/>
      <c r="J431" s="5"/>
      <c r="K431" s="6"/>
      <c r="L431" s="3"/>
      <c r="M431"/>
      <c r="N431"/>
      <c r="O431"/>
      <c r="P431" s="2"/>
    </row>
    <row r="432" spans="1:16" ht="16" x14ac:dyDescent="0.2">
      <c r="A432" s="5"/>
      <c r="B432" s="5"/>
      <c r="C432" s="5"/>
      <c r="D432" s="5"/>
      <c r="E432" s="5"/>
      <c r="F432" s="4"/>
      <c r="G432" s="4"/>
      <c r="H432" s="4"/>
      <c r="I432" s="5"/>
      <c r="J432" s="5"/>
      <c r="K432" s="6"/>
      <c r="L432" s="3"/>
      <c r="M432"/>
      <c r="N432"/>
      <c r="O432"/>
      <c r="P432" s="2"/>
    </row>
    <row r="433" spans="1:16" ht="16" x14ac:dyDescent="0.2">
      <c r="A433" s="5"/>
      <c r="B433" s="5"/>
      <c r="C433" s="5"/>
      <c r="D433" s="5"/>
      <c r="E433" s="5"/>
      <c r="F433" s="4"/>
      <c r="G433" s="4"/>
      <c r="H433" s="4"/>
      <c r="I433" s="5"/>
      <c r="J433" s="5"/>
      <c r="K433" s="6"/>
      <c r="L433" s="3"/>
      <c r="M433"/>
      <c r="N433"/>
      <c r="O433"/>
      <c r="P433" s="2"/>
    </row>
    <row r="434" spans="1:16" ht="16" x14ac:dyDescent="0.2">
      <c r="A434" s="5"/>
      <c r="B434" s="5"/>
      <c r="C434" s="5"/>
      <c r="D434" s="5"/>
      <c r="E434" s="5"/>
      <c r="F434" s="4"/>
      <c r="G434" s="4"/>
      <c r="H434" s="4"/>
      <c r="I434" s="5"/>
      <c r="J434" s="5"/>
      <c r="K434" s="6"/>
      <c r="L434" s="3"/>
      <c r="M434"/>
      <c r="N434"/>
      <c r="O434"/>
      <c r="P434" s="2"/>
    </row>
    <row r="435" spans="1:16" ht="16" x14ac:dyDescent="0.2">
      <c r="A435" s="5"/>
      <c r="B435" s="5"/>
      <c r="C435" s="5"/>
      <c r="D435" s="5"/>
      <c r="E435" s="5"/>
      <c r="F435" s="4"/>
      <c r="G435" s="4"/>
      <c r="H435" s="4"/>
      <c r="I435" s="5"/>
      <c r="J435" s="5"/>
      <c r="K435" s="6"/>
      <c r="L435" s="3"/>
      <c r="M435"/>
      <c r="N435"/>
      <c r="O435"/>
      <c r="P435" s="2"/>
    </row>
    <row r="436" spans="1:16" ht="16" x14ac:dyDescent="0.2">
      <c r="A436" s="5"/>
      <c r="B436" s="5"/>
      <c r="C436" s="5"/>
      <c r="D436" s="5"/>
      <c r="E436" s="5"/>
      <c r="F436" s="4"/>
      <c r="G436" s="4"/>
      <c r="H436" s="4"/>
      <c r="I436" s="5"/>
      <c r="J436" s="5"/>
      <c r="K436" s="6"/>
      <c r="L436" s="3"/>
      <c r="M436"/>
      <c r="N436"/>
      <c r="O436"/>
      <c r="P436" s="2"/>
    </row>
    <row r="437" spans="1:16" ht="16" x14ac:dyDescent="0.2">
      <c r="A437" s="5"/>
      <c r="B437" s="5"/>
      <c r="C437" s="5"/>
      <c r="D437" s="5"/>
      <c r="E437" s="5"/>
      <c r="F437" s="4"/>
      <c r="G437" s="4"/>
      <c r="H437" s="4"/>
      <c r="I437" s="5"/>
      <c r="J437" s="5"/>
      <c r="K437" s="6"/>
      <c r="L437" s="3"/>
      <c r="M437"/>
      <c r="N437"/>
      <c r="O437"/>
      <c r="P437" s="2"/>
    </row>
    <row r="438" spans="1:16" ht="16" x14ac:dyDescent="0.2">
      <c r="A438" s="5"/>
      <c r="B438" s="5"/>
      <c r="C438" s="5"/>
      <c r="D438" s="5"/>
      <c r="E438" s="5"/>
      <c r="F438" s="4"/>
      <c r="G438" s="4"/>
      <c r="H438" s="4"/>
      <c r="I438" s="5"/>
      <c r="J438" s="5"/>
      <c r="K438" s="6"/>
      <c r="L438" s="3"/>
      <c r="M438"/>
      <c r="N438"/>
      <c r="O438"/>
      <c r="P438" s="2"/>
    </row>
    <row r="439" spans="1:16" ht="16" x14ac:dyDescent="0.2">
      <c r="A439" s="5"/>
      <c r="B439" s="5"/>
      <c r="C439" s="5"/>
      <c r="D439" s="5"/>
      <c r="E439" s="5"/>
      <c r="F439" s="4"/>
      <c r="G439" s="4"/>
      <c r="H439" s="4"/>
      <c r="I439" s="5"/>
      <c r="J439" s="5"/>
      <c r="K439" s="6"/>
      <c r="L439" s="3"/>
      <c r="M439"/>
      <c r="N439"/>
      <c r="O439"/>
      <c r="P439" s="2"/>
    </row>
    <row r="440" spans="1:16" ht="16" x14ac:dyDescent="0.2">
      <c r="A440" s="5"/>
      <c r="B440" s="5"/>
      <c r="C440" s="5"/>
      <c r="D440" s="5"/>
      <c r="E440" s="5"/>
      <c r="F440" s="4"/>
      <c r="G440" s="4"/>
      <c r="H440" s="4"/>
      <c r="I440" s="5"/>
      <c r="J440" s="5"/>
      <c r="K440" s="6"/>
      <c r="L440" s="3"/>
      <c r="M440"/>
      <c r="N440"/>
      <c r="O440"/>
      <c r="P440" s="2"/>
    </row>
    <row r="441" spans="1:16" ht="16" x14ac:dyDescent="0.2">
      <c r="A441" s="5"/>
      <c r="B441" s="5"/>
      <c r="C441" s="5"/>
      <c r="D441" s="5"/>
      <c r="E441" s="5"/>
      <c r="F441" s="4"/>
      <c r="G441" s="4"/>
      <c r="H441" s="4"/>
      <c r="I441" s="5"/>
      <c r="J441" s="5"/>
      <c r="K441" s="6"/>
      <c r="L441" s="3"/>
      <c r="M441"/>
      <c r="N441"/>
      <c r="O441"/>
      <c r="P441" s="2"/>
    </row>
    <row r="442" spans="1:16" ht="16" x14ac:dyDescent="0.2">
      <c r="A442" s="5"/>
      <c r="B442" s="5"/>
      <c r="C442" s="5"/>
      <c r="D442" s="5"/>
      <c r="E442" s="5"/>
      <c r="F442" s="4"/>
      <c r="G442" s="4"/>
      <c r="H442" s="4"/>
      <c r="I442" s="5"/>
      <c r="J442" s="5"/>
      <c r="K442" s="6"/>
      <c r="L442" s="3"/>
      <c r="M442"/>
      <c r="N442"/>
      <c r="O442"/>
      <c r="P442" s="2"/>
    </row>
    <row r="443" spans="1:16" ht="16" x14ac:dyDescent="0.2">
      <c r="A443" s="5"/>
      <c r="B443" s="5"/>
      <c r="C443" s="5"/>
      <c r="D443" s="5"/>
      <c r="E443" s="5"/>
      <c r="F443" s="4"/>
      <c r="G443" s="4"/>
      <c r="H443" s="4"/>
      <c r="I443" s="5"/>
      <c r="J443" s="5"/>
      <c r="K443" s="6"/>
      <c r="L443" s="3"/>
      <c r="M443"/>
      <c r="N443"/>
      <c r="O443"/>
      <c r="P443" s="2"/>
    </row>
    <row r="444" spans="1:16" ht="16" x14ac:dyDescent="0.2">
      <c r="A444" s="5"/>
      <c r="B444" s="5"/>
      <c r="C444" s="5"/>
      <c r="D444" s="5"/>
      <c r="E444" s="5"/>
      <c r="F444" s="4"/>
      <c r="G444" s="4"/>
      <c r="H444" s="4"/>
      <c r="I444" s="5"/>
      <c r="J444" s="5"/>
      <c r="K444" s="6"/>
      <c r="L444" s="3"/>
      <c r="M444"/>
      <c r="N444"/>
      <c r="O444"/>
      <c r="P444" s="2"/>
    </row>
    <row r="445" spans="1:16" ht="16" x14ac:dyDescent="0.2">
      <c r="A445" s="5"/>
      <c r="B445" s="5"/>
      <c r="C445" s="5"/>
      <c r="D445" s="5"/>
      <c r="E445" s="5"/>
      <c r="F445" s="4"/>
      <c r="G445" s="4"/>
      <c r="H445" s="4"/>
      <c r="I445" s="5"/>
      <c r="J445" s="5"/>
      <c r="K445" s="6"/>
      <c r="L445" s="3"/>
      <c r="M445"/>
      <c r="N445"/>
      <c r="O445"/>
      <c r="P445" s="2"/>
    </row>
    <row r="446" spans="1:16" ht="16" x14ac:dyDescent="0.2">
      <c r="A446" s="5"/>
      <c r="B446" s="5"/>
      <c r="C446" s="5"/>
      <c r="D446" s="5"/>
      <c r="E446" s="5"/>
      <c r="F446" s="4"/>
      <c r="G446" s="4"/>
      <c r="H446" s="4"/>
      <c r="I446" s="5"/>
      <c r="J446" s="5"/>
      <c r="K446" s="6"/>
      <c r="L446" s="3"/>
      <c r="M446"/>
      <c r="N446"/>
      <c r="O446"/>
      <c r="P446" s="2"/>
    </row>
    <row r="447" spans="1:16" ht="16" x14ac:dyDescent="0.2">
      <c r="A447" s="5"/>
      <c r="B447" s="5"/>
      <c r="C447" s="5"/>
      <c r="D447" s="5"/>
      <c r="E447" s="5"/>
      <c r="F447" s="4"/>
      <c r="G447" s="4"/>
      <c r="H447" s="4"/>
      <c r="I447" s="5"/>
      <c r="J447" s="5"/>
      <c r="K447" s="6"/>
      <c r="L447" s="3"/>
      <c r="M447"/>
      <c r="N447"/>
      <c r="O447"/>
      <c r="P447" s="2"/>
    </row>
    <row r="448" spans="1:16" ht="16" x14ac:dyDescent="0.2">
      <c r="A448" s="5"/>
      <c r="B448" s="5"/>
      <c r="C448" s="5"/>
      <c r="D448" s="5"/>
      <c r="E448" s="5"/>
      <c r="F448" s="4"/>
      <c r="G448" s="4"/>
      <c r="H448" s="4"/>
      <c r="I448" s="5"/>
      <c r="J448" s="5"/>
      <c r="K448" s="6"/>
      <c r="L448" s="3"/>
      <c r="M448"/>
      <c r="N448"/>
      <c r="O448"/>
      <c r="P448" s="2"/>
    </row>
    <row r="449" spans="1:16" ht="16" x14ac:dyDescent="0.2">
      <c r="A449" s="5"/>
      <c r="B449" s="5"/>
      <c r="C449" s="5"/>
      <c r="D449" s="5"/>
      <c r="E449" s="5"/>
      <c r="F449" s="4"/>
      <c r="G449" s="4"/>
      <c r="H449" s="4"/>
      <c r="I449" s="5"/>
      <c r="J449" s="5"/>
      <c r="K449" s="6"/>
      <c r="L449" s="3"/>
      <c r="M449"/>
      <c r="N449"/>
      <c r="O449"/>
      <c r="P449" s="2"/>
    </row>
    <row r="450" spans="1:16" ht="16" x14ac:dyDescent="0.2">
      <c r="A450" s="5"/>
      <c r="B450" s="5"/>
      <c r="C450" s="5"/>
      <c r="D450" s="5"/>
      <c r="E450" s="5"/>
      <c r="F450" s="4"/>
      <c r="G450" s="4"/>
      <c r="H450" s="4"/>
      <c r="I450" s="5"/>
      <c r="J450" s="5"/>
      <c r="K450" s="6"/>
      <c r="L450" s="3"/>
      <c r="M450"/>
      <c r="N450"/>
      <c r="O450"/>
      <c r="P450" s="2"/>
    </row>
    <row r="451" spans="1:16" ht="16" x14ac:dyDescent="0.2">
      <c r="A451" s="5"/>
      <c r="B451" s="5"/>
      <c r="C451" s="5"/>
      <c r="D451" s="5"/>
      <c r="E451" s="5"/>
      <c r="F451" s="4"/>
      <c r="G451" s="4"/>
      <c r="H451" s="4"/>
      <c r="I451" s="5"/>
      <c r="J451" s="5"/>
      <c r="K451" s="6"/>
      <c r="L451" s="3"/>
      <c r="M451"/>
      <c r="N451"/>
      <c r="O451"/>
      <c r="P451" s="2"/>
    </row>
    <row r="452" spans="1:16" ht="16" x14ac:dyDescent="0.2">
      <c r="A452" s="5"/>
      <c r="B452" s="5"/>
      <c r="C452" s="5"/>
      <c r="D452" s="5"/>
      <c r="E452" s="5"/>
      <c r="F452" s="4"/>
      <c r="G452" s="4"/>
      <c r="H452" s="4"/>
      <c r="I452" s="5"/>
      <c r="J452" s="5"/>
      <c r="K452" s="6"/>
      <c r="L452" s="3"/>
      <c r="M452"/>
      <c r="N452"/>
      <c r="O452"/>
      <c r="P452" s="2"/>
    </row>
    <row r="453" spans="1:16" ht="16" x14ac:dyDescent="0.2">
      <c r="A453" s="5"/>
      <c r="B453" s="5"/>
      <c r="C453" s="5"/>
      <c r="D453" s="5"/>
      <c r="E453" s="5"/>
      <c r="F453" s="4"/>
      <c r="G453" s="4"/>
      <c r="H453" s="4"/>
      <c r="I453" s="5"/>
      <c r="J453" s="5"/>
      <c r="K453" s="6"/>
      <c r="L453" s="3"/>
      <c r="M453"/>
      <c r="N453"/>
      <c r="O453"/>
      <c r="P453" s="2"/>
    </row>
    <row r="454" spans="1:16" ht="16" x14ac:dyDescent="0.2">
      <c r="A454" s="5"/>
      <c r="B454" s="5"/>
      <c r="C454" s="5"/>
      <c r="D454" s="5"/>
      <c r="E454" s="5"/>
      <c r="F454" s="4"/>
      <c r="G454" s="4"/>
      <c r="H454" s="4"/>
      <c r="I454" s="5"/>
      <c r="J454" s="5"/>
      <c r="K454" s="6"/>
      <c r="L454" s="3"/>
      <c r="M454"/>
      <c r="N454"/>
      <c r="O454"/>
      <c r="P454" s="2"/>
    </row>
    <row r="455" spans="1:16" ht="16" x14ac:dyDescent="0.2">
      <c r="A455" s="5"/>
      <c r="B455" s="5"/>
      <c r="C455" s="5"/>
      <c r="D455" s="5"/>
      <c r="E455" s="5"/>
      <c r="F455" s="4"/>
      <c r="G455" s="4"/>
      <c r="H455" s="4"/>
      <c r="I455" s="5"/>
      <c r="J455" s="5"/>
      <c r="K455" s="6"/>
      <c r="L455" s="3"/>
      <c r="M455"/>
      <c r="N455"/>
      <c r="O455"/>
      <c r="P455" s="2"/>
    </row>
    <row r="456" spans="1:16" ht="16" x14ac:dyDescent="0.2">
      <c r="A456" s="5"/>
      <c r="B456" s="5"/>
      <c r="C456" s="5"/>
      <c r="D456" s="5"/>
      <c r="E456" s="5"/>
      <c r="F456" s="4"/>
      <c r="G456" s="4"/>
      <c r="H456" s="4"/>
      <c r="I456" s="5"/>
      <c r="J456" s="5"/>
      <c r="K456" s="6"/>
      <c r="L456" s="3"/>
      <c r="M456"/>
      <c r="N456"/>
      <c r="O456"/>
      <c r="P456" s="2"/>
    </row>
    <row r="457" spans="1:16" ht="16" x14ac:dyDescent="0.2">
      <c r="A457" s="5"/>
      <c r="B457" s="5"/>
      <c r="C457" s="5"/>
      <c r="D457" s="5"/>
      <c r="E457" s="5"/>
      <c r="F457" s="4"/>
      <c r="G457" s="4"/>
      <c r="H457" s="4"/>
      <c r="I457" s="5"/>
      <c r="J457" s="5"/>
      <c r="K457" s="6"/>
      <c r="L457" s="3"/>
      <c r="M457"/>
      <c r="N457"/>
      <c r="O457"/>
      <c r="P457" s="2"/>
    </row>
    <row r="458" spans="1:16" ht="16" x14ac:dyDescent="0.2">
      <c r="A458" s="5"/>
      <c r="B458" s="5"/>
      <c r="C458" s="5"/>
      <c r="D458" s="5"/>
      <c r="E458" s="5"/>
      <c r="F458" s="4"/>
      <c r="G458" s="4"/>
      <c r="H458" s="4"/>
      <c r="I458" s="5"/>
      <c r="J458" s="5"/>
      <c r="K458" s="6"/>
      <c r="L458" s="3"/>
      <c r="M458"/>
      <c r="N458"/>
      <c r="O458"/>
      <c r="P458" s="2"/>
    </row>
    <row r="459" spans="1:16" ht="16" x14ac:dyDescent="0.2">
      <c r="A459" s="5"/>
      <c r="B459" s="5"/>
      <c r="C459" s="5"/>
      <c r="D459" s="5"/>
      <c r="E459" s="5"/>
      <c r="F459" s="4"/>
      <c r="G459" s="4"/>
      <c r="H459" s="4"/>
      <c r="I459" s="5"/>
      <c r="J459" s="5"/>
      <c r="K459" s="6"/>
      <c r="L459" s="3"/>
      <c r="M459"/>
      <c r="N459"/>
      <c r="O459"/>
      <c r="P459" s="2"/>
    </row>
    <row r="460" spans="1:16" ht="16" x14ac:dyDescent="0.2">
      <c r="A460" s="5"/>
      <c r="B460" s="5"/>
      <c r="C460" s="5"/>
      <c r="D460" s="5"/>
      <c r="E460" s="5"/>
      <c r="F460" s="4"/>
      <c r="G460" s="4"/>
      <c r="H460" s="4"/>
      <c r="I460" s="5"/>
      <c r="J460" s="5"/>
      <c r="K460" s="6"/>
      <c r="L460" s="3"/>
      <c r="M460"/>
      <c r="N460"/>
      <c r="O460"/>
      <c r="P460" s="2"/>
    </row>
    <row r="461" spans="1:16" ht="16" x14ac:dyDescent="0.2">
      <c r="A461" s="5"/>
      <c r="B461" s="5"/>
      <c r="C461" s="5"/>
      <c r="D461" s="5"/>
      <c r="E461" s="5"/>
      <c r="F461" s="4"/>
      <c r="G461" s="4"/>
      <c r="H461" s="4"/>
      <c r="I461" s="5"/>
      <c r="J461" s="5"/>
      <c r="K461" s="6"/>
      <c r="L461" s="3"/>
      <c r="M461"/>
      <c r="N461"/>
      <c r="O461"/>
      <c r="P461" s="2"/>
    </row>
    <row r="462" spans="1:16" ht="16" x14ac:dyDescent="0.2">
      <c r="A462" s="5"/>
      <c r="B462" s="5"/>
      <c r="C462" s="5"/>
      <c r="D462" s="5"/>
      <c r="E462" s="5"/>
      <c r="F462" s="4"/>
      <c r="G462" s="4"/>
      <c r="H462" s="4"/>
      <c r="I462" s="5"/>
      <c r="J462" s="5"/>
      <c r="K462" s="6"/>
      <c r="L462" s="3"/>
      <c r="M462"/>
      <c r="N462"/>
      <c r="O462"/>
      <c r="P462" s="2"/>
    </row>
    <row r="463" spans="1:16" ht="16" x14ac:dyDescent="0.2">
      <c r="A463" s="5"/>
      <c r="B463" s="5"/>
      <c r="C463" s="5"/>
      <c r="D463" s="5"/>
      <c r="E463" s="5"/>
      <c r="F463" s="4"/>
      <c r="G463" s="4"/>
      <c r="H463" s="4"/>
      <c r="I463" s="5"/>
      <c r="J463" s="5"/>
      <c r="K463" s="6"/>
      <c r="L463" s="3"/>
      <c r="M463"/>
      <c r="N463"/>
      <c r="O463"/>
      <c r="P463" s="2"/>
    </row>
    <row r="464" spans="1:16" ht="16" x14ac:dyDescent="0.2">
      <c r="A464" s="5"/>
      <c r="B464" s="5"/>
      <c r="C464" s="5"/>
      <c r="D464" s="5"/>
      <c r="E464" s="5"/>
      <c r="F464" s="4"/>
      <c r="G464" s="4"/>
      <c r="H464" s="4"/>
      <c r="I464" s="5"/>
      <c r="J464" s="5"/>
      <c r="K464" s="6"/>
      <c r="L464" s="3"/>
      <c r="M464"/>
      <c r="N464"/>
      <c r="O464"/>
      <c r="P464" s="2"/>
    </row>
    <row r="465" spans="1:16" ht="16" x14ac:dyDescent="0.2">
      <c r="A465" s="5"/>
      <c r="B465" s="5"/>
      <c r="C465" s="5"/>
      <c r="D465" s="5"/>
      <c r="E465" s="5"/>
      <c r="F465" s="4"/>
      <c r="G465" s="4"/>
      <c r="H465" s="4"/>
      <c r="I465" s="5"/>
      <c r="J465" s="5"/>
      <c r="K465" s="6"/>
      <c r="L465" s="3"/>
      <c r="M465"/>
      <c r="N465"/>
      <c r="O465"/>
      <c r="P465" s="2"/>
    </row>
    <row r="466" spans="1:16" ht="16" x14ac:dyDescent="0.2">
      <c r="A466" s="5"/>
      <c r="B466" s="5"/>
      <c r="C466" s="5"/>
      <c r="D466" s="5"/>
      <c r="E466" s="5"/>
      <c r="F466" s="4"/>
      <c r="G466" s="4"/>
      <c r="H466" s="4"/>
      <c r="I466" s="5"/>
      <c r="J466" s="5"/>
      <c r="K466" s="6"/>
      <c r="L466" s="3"/>
      <c r="M466"/>
      <c r="N466"/>
      <c r="O466"/>
      <c r="P466" s="2"/>
    </row>
    <row r="467" spans="1:16" ht="16" x14ac:dyDescent="0.2">
      <c r="A467" s="5"/>
      <c r="B467" s="5"/>
      <c r="C467" s="5"/>
      <c r="D467" s="5"/>
      <c r="E467" s="5"/>
      <c r="F467" s="4"/>
      <c r="G467" s="4"/>
      <c r="H467" s="4"/>
      <c r="I467" s="5"/>
      <c r="J467" s="5"/>
      <c r="K467" s="6"/>
      <c r="L467" s="3"/>
      <c r="M467"/>
      <c r="N467"/>
      <c r="O467"/>
      <c r="P467" s="2"/>
    </row>
    <row r="468" spans="1:16" ht="16" x14ac:dyDescent="0.2">
      <c r="A468" s="5"/>
      <c r="B468" s="5"/>
      <c r="C468" s="5"/>
      <c r="D468" s="5"/>
      <c r="E468" s="5"/>
      <c r="F468" s="4"/>
      <c r="G468" s="4"/>
      <c r="H468" s="4"/>
      <c r="I468" s="5"/>
      <c r="J468" s="5"/>
      <c r="K468" s="6"/>
      <c r="L468" s="3"/>
      <c r="M468"/>
      <c r="N468"/>
      <c r="O468"/>
      <c r="P468" s="2"/>
    </row>
    <row r="469" spans="1:16" ht="16" x14ac:dyDescent="0.2">
      <c r="A469" s="5"/>
      <c r="B469" s="5"/>
      <c r="C469" s="5"/>
      <c r="D469" s="5"/>
      <c r="E469" s="5"/>
      <c r="F469" s="4"/>
      <c r="G469" s="4"/>
      <c r="H469" s="4"/>
      <c r="I469" s="5"/>
      <c r="J469" s="5"/>
      <c r="K469" s="6"/>
      <c r="L469" s="3"/>
      <c r="M469"/>
      <c r="N469"/>
      <c r="O469"/>
      <c r="P469" s="2"/>
    </row>
    <row r="470" spans="1:16" ht="16" x14ac:dyDescent="0.2">
      <c r="A470" s="5"/>
      <c r="B470" s="5"/>
      <c r="C470" s="5"/>
      <c r="D470" s="5"/>
      <c r="E470" s="5"/>
      <c r="F470" s="4"/>
      <c r="G470" s="4"/>
      <c r="H470" s="4"/>
      <c r="I470" s="5"/>
      <c r="J470" s="5"/>
      <c r="K470" s="6"/>
      <c r="L470" s="3"/>
      <c r="M470"/>
      <c r="N470"/>
      <c r="O470"/>
      <c r="P470" s="2"/>
    </row>
    <row r="471" spans="1:16" ht="16" x14ac:dyDescent="0.2">
      <c r="A471" s="5"/>
      <c r="B471" s="5"/>
      <c r="C471" s="5"/>
      <c r="D471" s="5"/>
      <c r="E471" s="5"/>
      <c r="F471" s="4"/>
      <c r="G471" s="4"/>
      <c r="H471" s="4"/>
      <c r="I471" s="5"/>
      <c r="J471" s="5"/>
      <c r="K471" s="6"/>
      <c r="L471" s="3"/>
      <c r="M471"/>
      <c r="N471"/>
      <c r="O471"/>
      <c r="P471" s="2"/>
    </row>
    <row r="472" spans="1:16" ht="16" x14ac:dyDescent="0.2">
      <c r="A472" s="5"/>
      <c r="B472" s="5"/>
      <c r="C472" s="5"/>
      <c r="D472" s="5"/>
      <c r="E472" s="5"/>
      <c r="F472" s="4"/>
      <c r="G472" s="4"/>
      <c r="H472" s="4"/>
      <c r="I472" s="5"/>
      <c r="J472" s="5"/>
      <c r="K472" s="6"/>
      <c r="L472" s="3"/>
      <c r="M472"/>
      <c r="N472"/>
      <c r="O472"/>
      <c r="P472" s="2"/>
    </row>
    <row r="473" spans="1:16" ht="16" x14ac:dyDescent="0.2">
      <c r="A473" s="5"/>
      <c r="B473" s="5"/>
      <c r="C473" s="5"/>
      <c r="D473" s="5"/>
      <c r="E473" s="5"/>
      <c r="F473" s="4"/>
      <c r="G473" s="4"/>
      <c r="H473" s="4"/>
      <c r="I473" s="5"/>
      <c r="J473" s="5"/>
      <c r="K473" s="6"/>
      <c r="L473" s="3"/>
      <c r="M473"/>
      <c r="N473"/>
      <c r="O473"/>
      <c r="P473" s="2"/>
    </row>
    <row r="474" spans="1:16" ht="16" x14ac:dyDescent="0.2">
      <c r="A474" s="5"/>
      <c r="B474" s="5"/>
      <c r="C474" s="5"/>
      <c r="D474" s="5"/>
      <c r="E474" s="5"/>
      <c r="F474" s="4"/>
      <c r="G474" s="4"/>
      <c r="H474" s="4"/>
      <c r="I474" s="5"/>
      <c r="J474" s="5"/>
      <c r="K474" s="6"/>
      <c r="L474" s="3"/>
      <c r="M474"/>
      <c r="N474"/>
      <c r="O474"/>
      <c r="P474" s="2"/>
    </row>
    <row r="475" spans="1:16" ht="16" x14ac:dyDescent="0.2">
      <c r="A475" s="5"/>
      <c r="B475" s="5"/>
      <c r="C475" s="5"/>
      <c r="D475" s="5"/>
      <c r="E475" s="5"/>
      <c r="F475" s="4"/>
      <c r="G475" s="4"/>
      <c r="H475" s="4"/>
      <c r="I475" s="5"/>
      <c r="J475" s="5"/>
      <c r="K475" s="6"/>
      <c r="L475" s="3"/>
      <c r="M475"/>
      <c r="N475"/>
      <c r="O475"/>
      <c r="P475" s="2"/>
    </row>
    <row r="476" spans="1:16" ht="16" x14ac:dyDescent="0.2">
      <c r="A476" s="5"/>
      <c r="B476" s="5"/>
      <c r="C476" s="5"/>
      <c r="D476" s="5"/>
      <c r="E476" s="5"/>
      <c r="F476" s="4"/>
      <c r="G476" s="4"/>
      <c r="H476" s="4"/>
      <c r="I476" s="5"/>
      <c r="J476" s="5"/>
      <c r="K476" s="6"/>
      <c r="L476" s="3"/>
      <c r="M476"/>
      <c r="N476"/>
      <c r="O476"/>
      <c r="P476" s="2"/>
    </row>
    <row r="477" spans="1:16" ht="16" x14ac:dyDescent="0.2">
      <c r="A477" s="5"/>
      <c r="B477" s="5"/>
      <c r="C477" s="5"/>
      <c r="D477" s="5"/>
      <c r="E477" s="5"/>
      <c r="F477" s="4"/>
      <c r="G477" s="4"/>
      <c r="H477" s="4"/>
      <c r="I477" s="5"/>
      <c r="J477" s="5"/>
      <c r="K477" s="6"/>
      <c r="L477" s="3"/>
      <c r="M477"/>
      <c r="N477"/>
      <c r="O477"/>
      <c r="P477" s="2"/>
    </row>
    <row r="478" spans="1:16" ht="16" x14ac:dyDescent="0.2">
      <c r="A478" s="5"/>
      <c r="B478" s="5"/>
      <c r="C478" s="5"/>
      <c r="D478" s="5"/>
      <c r="E478" s="5"/>
      <c r="F478" s="4"/>
      <c r="G478" s="4"/>
      <c r="H478" s="4"/>
      <c r="I478" s="5"/>
      <c r="J478" s="5"/>
      <c r="K478" s="6"/>
      <c r="L478" s="3"/>
      <c r="M478"/>
      <c r="N478"/>
      <c r="O478"/>
      <c r="P478" s="2"/>
    </row>
    <row r="479" spans="1:16" ht="16" x14ac:dyDescent="0.2">
      <c r="A479" s="5"/>
      <c r="B479" s="5"/>
      <c r="C479" s="5"/>
      <c r="D479" s="5"/>
      <c r="E479" s="5"/>
      <c r="F479" s="4"/>
      <c r="G479" s="4"/>
      <c r="H479" s="4"/>
      <c r="I479" s="5"/>
      <c r="J479" s="5"/>
      <c r="K479" s="6"/>
      <c r="L479" s="3"/>
      <c r="M479"/>
      <c r="N479"/>
      <c r="O479"/>
      <c r="P479" s="2"/>
    </row>
    <row r="480" spans="1:16" ht="16" x14ac:dyDescent="0.2">
      <c r="A480" s="5"/>
      <c r="B480" s="5"/>
      <c r="C480" s="5"/>
      <c r="D480" s="5"/>
      <c r="E480" s="5"/>
      <c r="F480" s="4"/>
      <c r="G480" s="4"/>
      <c r="H480" s="4"/>
      <c r="I480" s="5"/>
      <c r="J480" s="5"/>
      <c r="K480" s="6"/>
      <c r="L480" s="3"/>
      <c r="M480"/>
      <c r="N480"/>
      <c r="O480"/>
      <c r="P480" s="2"/>
    </row>
    <row r="481" spans="1:16" ht="16" x14ac:dyDescent="0.2">
      <c r="A481" s="5"/>
      <c r="B481" s="5"/>
      <c r="C481" s="5"/>
      <c r="D481" s="5"/>
      <c r="E481" s="5"/>
      <c r="F481" s="4"/>
      <c r="G481" s="4"/>
      <c r="H481" s="4"/>
      <c r="I481" s="5"/>
      <c r="J481" s="5"/>
      <c r="K481" s="6"/>
      <c r="L481" s="3"/>
      <c r="M481"/>
      <c r="N481"/>
      <c r="O481"/>
      <c r="P481" s="2"/>
    </row>
    <row r="482" spans="1:16" ht="16" x14ac:dyDescent="0.2">
      <c r="A482" s="5"/>
      <c r="B482" s="5"/>
      <c r="C482" s="5"/>
      <c r="D482" s="5"/>
      <c r="E482" s="5"/>
      <c r="F482" s="4"/>
      <c r="G482" s="4"/>
      <c r="H482" s="4"/>
      <c r="I482" s="5"/>
      <c r="J482" s="5"/>
      <c r="K482" s="6"/>
      <c r="L482" s="3"/>
      <c r="M482"/>
      <c r="N482"/>
      <c r="O482"/>
      <c r="P482" s="2"/>
    </row>
    <row r="483" spans="1:16" ht="16" x14ac:dyDescent="0.2">
      <c r="A483" s="5"/>
      <c r="B483" s="5"/>
      <c r="C483" s="5"/>
      <c r="D483" s="5"/>
      <c r="E483" s="5"/>
      <c r="F483" s="4"/>
      <c r="G483" s="4"/>
      <c r="H483" s="4"/>
      <c r="I483" s="5"/>
      <c r="J483" s="5"/>
      <c r="K483" s="6"/>
      <c r="L483" s="3"/>
      <c r="M483"/>
      <c r="N483"/>
      <c r="O483"/>
      <c r="P483" s="2"/>
    </row>
    <row r="484" spans="1:16" ht="16" x14ac:dyDescent="0.2">
      <c r="A484" s="5"/>
      <c r="B484" s="5"/>
      <c r="C484" s="5"/>
      <c r="D484" s="5"/>
      <c r="E484" s="5"/>
      <c r="F484" s="4"/>
      <c r="G484" s="4"/>
      <c r="H484" s="4"/>
      <c r="I484" s="5"/>
      <c r="J484" s="5"/>
      <c r="K484" s="6"/>
      <c r="L484" s="3"/>
      <c r="M484"/>
      <c r="N484"/>
      <c r="O484"/>
      <c r="P484" s="2"/>
    </row>
    <row r="485" spans="1:16" ht="16" x14ac:dyDescent="0.2">
      <c r="A485" s="5"/>
      <c r="B485" s="5"/>
      <c r="C485" s="5"/>
      <c r="D485" s="5"/>
      <c r="E485" s="5"/>
      <c r="F485" s="4"/>
      <c r="G485" s="4"/>
      <c r="H485" s="4"/>
      <c r="I485" s="5"/>
      <c r="J485" s="5"/>
      <c r="K485" s="6"/>
      <c r="L485" s="3"/>
      <c r="M485"/>
      <c r="N485"/>
      <c r="O485"/>
      <c r="P485" s="2"/>
    </row>
    <row r="486" spans="1:16" ht="16" x14ac:dyDescent="0.2">
      <c r="A486" s="5"/>
      <c r="B486" s="5"/>
      <c r="C486" s="5"/>
      <c r="D486" s="5"/>
      <c r="E486" s="5"/>
      <c r="F486" s="4"/>
      <c r="G486" s="4"/>
      <c r="H486" s="4"/>
      <c r="I486" s="5"/>
      <c r="J486" s="5"/>
      <c r="K486" s="6"/>
      <c r="L486" s="3"/>
      <c r="M486"/>
      <c r="N486"/>
      <c r="O486"/>
      <c r="P486" s="2"/>
    </row>
    <row r="487" spans="1:16" ht="16" x14ac:dyDescent="0.2">
      <c r="A487" s="5"/>
      <c r="B487" s="5"/>
      <c r="C487" s="5"/>
      <c r="D487" s="5"/>
      <c r="E487" s="5"/>
      <c r="F487" s="4"/>
      <c r="G487" s="4"/>
      <c r="H487" s="4"/>
      <c r="I487" s="5"/>
      <c r="J487" s="5"/>
      <c r="K487" s="6"/>
      <c r="L487" s="3"/>
      <c r="M487"/>
      <c r="N487"/>
      <c r="O487"/>
      <c r="P487" s="2"/>
    </row>
    <row r="488" spans="1:16" ht="16" x14ac:dyDescent="0.2">
      <c r="A488" s="5"/>
      <c r="B488" s="5"/>
      <c r="C488" s="5"/>
      <c r="D488" s="5"/>
      <c r="E488" s="5"/>
      <c r="F488" s="4"/>
      <c r="G488" s="4"/>
      <c r="H488" s="4"/>
      <c r="I488" s="5"/>
      <c r="J488" s="5"/>
      <c r="K488" s="6"/>
      <c r="L488" s="3"/>
      <c r="M488"/>
      <c r="N488"/>
      <c r="O488"/>
      <c r="P488" s="2"/>
    </row>
    <row r="489" spans="1:16" ht="16" x14ac:dyDescent="0.2">
      <c r="A489" s="5"/>
      <c r="B489" s="5"/>
      <c r="C489" s="5"/>
      <c r="D489" s="5"/>
      <c r="E489" s="5"/>
      <c r="F489" s="4"/>
      <c r="G489" s="4"/>
      <c r="H489" s="4"/>
      <c r="I489" s="5"/>
      <c r="J489" s="5"/>
      <c r="K489" s="6"/>
      <c r="L489" s="3"/>
      <c r="M489"/>
      <c r="N489"/>
      <c r="O489"/>
      <c r="P489" s="2"/>
    </row>
    <row r="490" spans="1:16" ht="16" x14ac:dyDescent="0.2">
      <c r="A490" s="5"/>
      <c r="B490" s="5"/>
      <c r="C490" s="5"/>
      <c r="D490" s="5"/>
      <c r="E490" s="5"/>
      <c r="F490" s="4"/>
      <c r="G490" s="4"/>
      <c r="H490" s="4"/>
      <c r="I490" s="5"/>
      <c r="J490" s="5"/>
      <c r="K490" s="6"/>
      <c r="L490" s="3"/>
      <c r="M490"/>
      <c r="N490"/>
      <c r="O490"/>
      <c r="P490" s="2"/>
    </row>
    <row r="491" spans="1:16" ht="16" x14ac:dyDescent="0.2">
      <c r="A491" s="5"/>
      <c r="B491" s="5"/>
      <c r="C491" s="5"/>
      <c r="D491" s="5"/>
      <c r="E491" s="5"/>
      <c r="F491" s="4"/>
      <c r="G491" s="4"/>
      <c r="H491" s="4"/>
      <c r="I491" s="5"/>
      <c r="J491" s="5"/>
      <c r="K491" s="6"/>
      <c r="L491" s="3"/>
      <c r="M491"/>
      <c r="N491"/>
      <c r="O491"/>
      <c r="P491" s="2"/>
    </row>
    <row r="492" spans="1:16" ht="16" x14ac:dyDescent="0.2">
      <c r="A492" s="5"/>
      <c r="B492" s="5"/>
      <c r="C492" s="5"/>
      <c r="D492" s="5"/>
      <c r="E492" s="5"/>
      <c r="F492" s="4"/>
      <c r="G492" s="4"/>
      <c r="H492" s="4"/>
      <c r="I492" s="5"/>
      <c r="J492" s="5"/>
      <c r="K492" s="6"/>
      <c r="L492" s="3"/>
      <c r="M492"/>
      <c r="N492"/>
      <c r="O492"/>
      <c r="P492" s="2"/>
    </row>
    <row r="493" spans="1:16" ht="16" x14ac:dyDescent="0.2">
      <c r="A493" s="5"/>
      <c r="B493" s="5"/>
      <c r="C493" s="5"/>
      <c r="D493" s="5"/>
      <c r="E493" s="5"/>
      <c r="F493" s="4"/>
      <c r="G493" s="4"/>
      <c r="H493" s="4"/>
      <c r="I493" s="5"/>
      <c r="J493" s="5"/>
      <c r="K493" s="6"/>
      <c r="L493" s="3"/>
      <c r="M493"/>
      <c r="N493"/>
      <c r="O493"/>
      <c r="P493" s="2"/>
    </row>
    <row r="494" spans="1:16" ht="16" x14ac:dyDescent="0.2">
      <c r="A494" s="5"/>
      <c r="B494" s="5"/>
      <c r="C494" s="5"/>
      <c r="D494" s="5"/>
      <c r="E494" s="5"/>
      <c r="F494" s="4"/>
      <c r="G494" s="4"/>
      <c r="H494" s="4"/>
      <c r="I494" s="5"/>
      <c r="J494" s="5"/>
      <c r="K494" s="6"/>
      <c r="L494" s="3"/>
      <c r="M494"/>
      <c r="N494"/>
      <c r="O494"/>
      <c r="P494" s="2"/>
    </row>
    <row r="495" spans="1:16" ht="16" x14ac:dyDescent="0.2">
      <c r="A495" s="5"/>
      <c r="B495" s="5"/>
      <c r="C495" s="5"/>
      <c r="D495" s="5"/>
      <c r="E495" s="5"/>
      <c r="F495" s="4"/>
      <c r="G495" s="4"/>
      <c r="H495" s="4"/>
      <c r="I495" s="5"/>
      <c r="J495" s="5"/>
      <c r="K495" s="6"/>
      <c r="L495" s="3"/>
      <c r="M495"/>
      <c r="N495"/>
      <c r="O495"/>
      <c r="P495" s="2"/>
    </row>
    <row r="496" spans="1:16" ht="16" x14ac:dyDescent="0.2">
      <c r="A496" s="5"/>
      <c r="B496" s="5"/>
      <c r="C496" s="5"/>
      <c r="D496" s="5"/>
      <c r="E496" s="5"/>
      <c r="F496" s="4"/>
      <c r="G496" s="4"/>
      <c r="H496" s="4"/>
      <c r="I496" s="5"/>
      <c r="J496" s="5"/>
      <c r="K496" s="6"/>
      <c r="L496" s="3"/>
      <c r="M496"/>
      <c r="N496"/>
      <c r="O496"/>
      <c r="P496" s="2"/>
    </row>
    <row r="497" spans="1:16" ht="16" x14ac:dyDescent="0.2">
      <c r="A497" s="5"/>
      <c r="B497" s="5"/>
      <c r="C497" s="5"/>
      <c r="D497" s="5"/>
      <c r="E497" s="5"/>
      <c r="F497" s="4"/>
      <c r="G497" s="4"/>
      <c r="H497" s="4"/>
      <c r="I497" s="5"/>
      <c r="J497" s="5"/>
      <c r="K497" s="6"/>
      <c r="L497" s="3"/>
      <c r="M497"/>
      <c r="N497"/>
      <c r="O497"/>
      <c r="P497" s="2"/>
    </row>
    <row r="498" spans="1:16" ht="16" x14ac:dyDescent="0.2">
      <c r="A498" s="5"/>
      <c r="B498" s="5"/>
      <c r="C498" s="5"/>
      <c r="D498" s="5"/>
      <c r="E498" s="5"/>
      <c r="F498" s="4"/>
      <c r="G498" s="4"/>
      <c r="H498" s="4"/>
      <c r="I498" s="5"/>
      <c r="J498" s="5"/>
      <c r="K498" s="6"/>
      <c r="L498" s="3"/>
      <c r="M498"/>
      <c r="N498"/>
      <c r="O498"/>
      <c r="P498" s="2"/>
    </row>
    <row r="499" spans="1:16" ht="16" x14ac:dyDescent="0.2">
      <c r="A499" s="5"/>
      <c r="B499" s="5"/>
      <c r="C499" s="5"/>
      <c r="D499" s="5"/>
      <c r="E499" s="5"/>
      <c r="F499" s="4"/>
      <c r="G499" s="4"/>
      <c r="H499" s="4"/>
      <c r="I499" s="5"/>
      <c r="J499" s="5"/>
      <c r="K499" s="6"/>
      <c r="L499" s="3"/>
      <c r="M499"/>
      <c r="N499"/>
      <c r="O499"/>
      <c r="P499" s="2"/>
    </row>
    <row r="500" spans="1:16" ht="16" x14ac:dyDescent="0.2">
      <c r="A500" s="5"/>
      <c r="B500" s="5"/>
      <c r="C500" s="5"/>
      <c r="D500" s="5"/>
      <c r="E500" s="5"/>
      <c r="F500" s="4"/>
      <c r="G500" s="4"/>
      <c r="H500" s="4"/>
      <c r="I500" s="5"/>
      <c r="J500" s="5"/>
      <c r="K500" s="6"/>
      <c r="L500" s="3"/>
      <c r="M500"/>
      <c r="N500"/>
      <c r="O500"/>
      <c r="P500" s="2"/>
    </row>
    <row r="501" spans="1:16" ht="16" x14ac:dyDescent="0.2">
      <c r="A501" s="5"/>
      <c r="B501" s="5"/>
      <c r="C501" s="5"/>
      <c r="D501" s="5"/>
      <c r="E501" s="5"/>
      <c r="F501" s="4"/>
      <c r="G501" s="4"/>
      <c r="H501" s="4"/>
      <c r="I501" s="5"/>
      <c r="J501" s="5"/>
      <c r="K501" s="6"/>
      <c r="L501" s="3"/>
      <c r="M501"/>
      <c r="N501"/>
      <c r="O501"/>
      <c r="P501" s="2"/>
    </row>
    <row r="502" spans="1:16" ht="16" x14ac:dyDescent="0.2">
      <c r="A502" s="5"/>
      <c r="B502" s="5"/>
      <c r="C502" s="5"/>
      <c r="D502" s="5"/>
      <c r="E502" s="5"/>
      <c r="F502" s="4"/>
      <c r="G502" s="4"/>
      <c r="H502" s="4"/>
      <c r="I502" s="5"/>
      <c r="J502" s="5"/>
      <c r="K502" s="6"/>
      <c r="L502" s="3"/>
      <c r="M502"/>
      <c r="N502"/>
      <c r="O502"/>
      <c r="P502" s="2"/>
    </row>
    <row r="503" spans="1:16" ht="16" x14ac:dyDescent="0.2">
      <c r="A503" s="5"/>
      <c r="B503" s="5"/>
      <c r="C503" s="5"/>
      <c r="D503" s="5"/>
      <c r="E503" s="5"/>
      <c r="F503" s="4"/>
      <c r="G503" s="4"/>
      <c r="H503" s="4"/>
      <c r="I503" s="5"/>
      <c r="J503" s="5"/>
      <c r="K503" s="6"/>
      <c r="L503" s="3"/>
      <c r="M503"/>
      <c r="N503"/>
      <c r="O503"/>
      <c r="P503" s="2"/>
    </row>
    <row r="504" spans="1:16" ht="16" x14ac:dyDescent="0.2">
      <c r="A504" s="5"/>
      <c r="B504" s="5"/>
      <c r="C504" s="5"/>
      <c r="D504" s="5"/>
      <c r="E504" s="5"/>
      <c r="F504" s="4"/>
      <c r="G504" s="4"/>
      <c r="H504" s="4"/>
      <c r="I504" s="5"/>
      <c r="J504" s="5"/>
      <c r="K504" s="6"/>
      <c r="L504" s="3"/>
      <c r="M504"/>
      <c r="N504"/>
      <c r="O504"/>
      <c r="P504" s="2"/>
    </row>
    <row r="505" spans="1:16" ht="16" x14ac:dyDescent="0.2">
      <c r="A505" s="5"/>
      <c r="B505" s="5"/>
      <c r="C505" s="5"/>
      <c r="D505" s="5"/>
      <c r="E505" s="5"/>
      <c r="F505" s="4"/>
      <c r="G505" s="4"/>
      <c r="H505" s="4"/>
      <c r="I505" s="5"/>
      <c r="J505" s="5"/>
      <c r="K505" s="6"/>
      <c r="L505" s="3"/>
      <c r="M505"/>
      <c r="N505"/>
      <c r="O505"/>
      <c r="P505" s="2"/>
    </row>
    <row r="506" spans="1:16" ht="16" x14ac:dyDescent="0.2">
      <c r="A506" s="5"/>
      <c r="B506" s="5"/>
      <c r="C506" s="5"/>
      <c r="D506" s="5"/>
      <c r="E506" s="5"/>
      <c r="F506" s="4"/>
      <c r="G506" s="4"/>
      <c r="H506" s="4"/>
      <c r="I506" s="5"/>
      <c r="J506" s="5"/>
      <c r="K506" s="6"/>
      <c r="L506" s="3"/>
      <c r="M506"/>
      <c r="N506"/>
      <c r="O506"/>
      <c r="P506" s="2"/>
    </row>
    <row r="507" spans="1:16" ht="16" x14ac:dyDescent="0.2">
      <c r="A507" s="5"/>
      <c r="B507" s="5"/>
      <c r="C507" s="5"/>
      <c r="D507" s="5"/>
      <c r="E507" s="5"/>
      <c r="F507" s="4"/>
      <c r="G507" s="4"/>
      <c r="H507" s="4"/>
      <c r="I507" s="5"/>
      <c r="J507" s="5"/>
      <c r="K507" s="6"/>
      <c r="L507" s="3"/>
      <c r="M507"/>
      <c r="N507"/>
      <c r="O507"/>
      <c r="P507" s="2"/>
    </row>
    <row r="508" spans="1:16" ht="16" x14ac:dyDescent="0.2">
      <c r="A508" s="5"/>
      <c r="B508" s="5"/>
      <c r="C508" s="5"/>
      <c r="D508" s="5"/>
      <c r="E508" s="5"/>
      <c r="F508" s="4"/>
      <c r="G508" s="4"/>
      <c r="H508" s="4"/>
      <c r="I508" s="5"/>
      <c r="J508" s="5"/>
      <c r="K508" s="6"/>
      <c r="L508" s="3"/>
      <c r="M508"/>
      <c r="N508"/>
      <c r="O508"/>
      <c r="P508" s="2"/>
    </row>
    <row r="509" spans="1:16" ht="16" x14ac:dyDescent="0.2">
      <c r="A509" s="5"/>
      <c r="B509" s="5"/>
      <c r="C509" s="5"/>
      <c r="D509" s="5"/>
      <c r="E509" s="5"/>
      <c r="F509" s="4"/>
      <c r="G509" s="4"/>
      <c r="H509" s="4"/>
      <c r="I509" s="5"/>
      <c r="J509" s="5"/>
      <c r="K509" s="6"/>
      <c r="L509" s="3"/>
      <c r="M509"/>
      <c r="N509"/>
      <c r="O509"/>
      <c r="P509" s="2"/>
    </row>
    <row r="510" spans="1:16" ht="16" x14ac:dyDescent="0.2">
      <c r="A510" s="5"/>
      <c r="B510" s="5"/>
      <c r="C510" s="5"/>
      <c r="D510" s="5"/>
      <c r="E510" s="5"/>
      <c r="F510" s="4"/>
      <c r="G510" s="4"/>
      <c r="H510" s="4"/>
      <c r="I510" s="5"/>
      <c r="J510" s="5"/>
      <c r="K510" s="6"/>
      <c r="L510" s="3"/>
      <c r="M510"/>
      <c r="N510"/>
      <c r="O510"/>
      <c r="P510" s="2"/>
    </row>
    <row r="511" spans="1:16" ht="16" x14ac:dyDescent="0.2">
      <c r="A511" s="5"/>
      <c r="B511" s="5"/>
      <c r="C511" s="5"/>
      <c r="D511" s="5"/>
      <c r="E511" s="5"/>
      <c r="F511" s="4"/>
      <c r="G511" s="4"/>
      <c r="H511" s="4"/>
      <c r="I511" s="5"/>
      <c r="J511" s="5"/>
      <c r="K511" s="6"/>
      <c r="L511" s="3"/>
      <c r="M511"/>
      <c r="N511"/>
      <c r="O511"/>
      <c r="P511" s="2"/>
    </row>
    <row r="512" spans="1:16" ht="16" x14ac:dyDescent="0.2">
      <c r="A512" s="5"/>
      <c r="B512" s="5"/>
      <c r="C512" s="5"/>
      <c r="D512" s="5"/>
      <c r="E512" s="5"/>
      <c r="F512" s="4"/>
      <c r="G512" s="4"/>
      <c r="H512" s="4"/>
      <c r="I512" s="5"/>
      <c r="J512" s="5"/>
      <c r="K512" s="6"/>
      <c r="L512" s="3"/>
      <c r="M512"/>
      <c r="N512"/>
      <c r="O512"/>
      <c r="P512" s="2"/>
    </row>
    <row r="513" spans="1:16" ht="16" x14ac:dyDescent="0.2">
      <c r="A513" s="5"/>
      <c r="B513" s="5"/>
      <c r="C513" s="5"/>
      <c r="D513" s="5"/>
      <c r="E513" s="5"/>
      <c r="F513" s="4"/>
      <c r="G513" s="4"/>
      <c r="H513" s="4"/>
      <c r="I513" s="5"/>
      <c r="J513" s="5"/>
      <c r="K513" s="6"/>
      <c r="L513" s="3"/>
      <c r="M513"/>
      <c r="N513"/>
      <c r="O513"/>
      <c r="P513" s="2"/>
    </row>
    <row r="514" spans="1:16" ht="16" x14ac:dyDescent="0.2">
      <c r="A514" s="5"/>
      <c r="B514" s="5"/>
      <c r="C514" s="5"/>
      <c r="D514" s="5"/>
      <c r="E514" s="5"/>
      <c r="F514" s="4"/>
      <c r="G514" s="4"/>
      <c r="H514" s="4"/>
      <c r="I514" s="5"/>
      <c r="J514" s="5"/>
      <c r="K514" s="6"/>
      <c r="L514" s="3"/>
      <c r="M514"/>
      <c r="N514"/>
      <c r="O514"/>
      <c r="P514" s="2"/>
    </row>
    <row r="515" spans="1:16" ht="16" x14ac:dyDescent="0.2">
      <c r="A515" s="5"/>
      <c r="B515" s="5"/>
      <c r="C515" s="5"/>
      <c r="D515" s="5"/>
      <c r="E515" s="5"/>
      <c r="F515" s="4"/>
      <c r="G515" s="4"/>
      <c r="H515" s="4"/>
      <c r="I515" s="5"/>
      <c r="J515" s="5"/>
      <c r="K515" s="6"/>
      <c r="L515" s="3"/>
      <c r="M515"/>
      <c r="N515"/>
      <c r="O515"/>
      <c r="P515" s="2"/>
    </row>
    <row r="516" spans="1:16" ht="16" x14ac:dyDescent="0.2">
      <c r="A516" s="5"/>
      <c r="B516" s="5"/>
      <c r="C516" s="5"/>
      <c r="D516" s="5"/>
      <c r="E516" s="5"/>
      <c r="F516" s="4"/>
      <c r="G516" s="4"/>
      <c r="H516" s="4"/>
      <c r="I516" s="5"/>
      <c r="J516" s="5"/>
      <c r="K516" s="6"/>
      <c r="L516" s="3"/>
      <c r="M516"/>
      <c r="N516"/>
      <c r="O516"/>
      <c r="P516" s="2"/>
    </row>
    <row r="517" spans="1:16" ht="16" x14ac:dyDescent="0.2">
      <c r="A517" s="5"/>
      <c r="B517" s="5"/>
      <c r="C517" s="5"/>
      <c r="D517" s="5"/>
      <c r="E517" s="5"/>
      <c r="F517" s="4"/>
      <c r="G517" s="4"/>
      <c r="H517" s="4"/>
      <c r="I517" s="5"/>
      <c r="J517" s="5"/>
      <c r="K517" s="6"/>
      <c r="L517" s="3"/>
      <c r="M517"/>
      <c r="N517"/>
      <c r="O517"/>
      <c r="P517" s="2"/>
    </row>
    <row r="518" spans="1:16" ht="16" x14ac:dyDescent="0.2">
      <c r="A518" s="5"/>
      <c r="B518" s="5"/>
      <c r="C518" s="5"/>
      <c r="D518" s="5"/>
      <c r="E518" s="5"/>
      <c r="F518" s="4"/>
      <c r="G518" s="4"/>
      <c r="H518" s="4"/>
      <c r="I518" s="5"/>
      <c r="J518" s="5"/>
      <c r="K518" s="6"/>
      <c r="L518" s="3"/>
      <c r="M518"/>
      <c r="N518"/>
      <c r="O518"/>
      <c r="P518" s="2"/>
    </row>
    <row r="519" spans="1:16" ht="16" x14ac:dyDescent="0.2">
      <c r="A519" s="5"/>
      <c r="B519" s="5"/>
      <c r="C519" s="5"/>
      <c r="D519" s="5"/>
      <c r="E519" s="5"/>
      <c r="F519" s="4"/>
      <c r="G519" s="4"/>
      <c r="H519" s="4"/>
      <c r="I519" s="5"/>
      <c r="J519" s="5"/>
      <c r="K519" s="6"/>
      <c r="L519" s="3"/>
      <c r="M519"/>
      <c r="N519"/>
      <c r="O519"/>
      <c r="P519" s="2"/>
    </row>
    <row r="520" spans="1:16" ht="16" x14ac:dyDescent="0.2">
      <c r="A520" s="5"/>
      <c r="B520" s="5"/>
      <c r="C520" s="5"/>
      <c r="D520" s="5"/>
      <c r="E520" s="5"/>
      <c r="F520" s="4"/>
      <c r="G520" s="4"/>
      <c r="H520" s="4"/>
      <c r="I520" s="5"/>
      <c r="J520" s="5"/>
      <c r="K520" s="6"/>
      <c r="L520" s="3"/>
      <c r="M520"/>
      <c r="N520"/>
      <c r="O520"/>
      <c r="P520" s="2"/>
    </row>
    <row r="521" spans="1:16" ht="16" x14ac:dyDescent="0.2">
      <c r="A521" s="5"/>
      <c r="B521" s="5"/>
      <c r="C521" s="5"/>
      <c r="D521" s="5"/>
      <c r="E521" s="5"/>
      <c r="F521" s="4"/>
      <c r="G521" s="4"/>
      <c r="H521" s="4"/>
      <c r="I521" s="5"/>
      <c r="J521" s="5"/>
      <c r="K521" s="6"/>
      <c r="L521" s="3"/>
      <c r="M521"/>
      <c r="N521"/>
      <c r="O521"/>
      <c r="P521" s="2"/>
    </row>
    <row r="522" spans="1:16" ht="16" x14ac:dyDescent="0.2">
      <c r="A522" s="5"/>
      <c r="B522" s="5"/>
      <c r="C522" s="5"/>
      <c r="D522" s="5"/>
      <c r="E522" s="5"/>
      <c r="F522" s="4"/>
      <c r="G522" s="4"/>
      <c r="H522" s="4"/>
      <c r="I522" s="5"/>
      <c r="J522" s="5"/>
      <c r="K522" s="6"/>
      <c r="L522" s="3"/>
      <c r="M522"/>
      <c r="N522"/>
      <c r="O522"/>
      <c r="P522" s="2"/>
    </row>
    <row r="523" spans="1:16" ht="16" x14ac:dyDescent="0.2">
      <c r="A523" s="5"/>
      <c r="B523" s="5"/>
      <c r="C523" s="5"/>
      <c r="D523" s="5"/>
      <c r="E523" s="5"/>
      <c r="F523" s="4"/>
      <c r="G523" s="4"/>
      <c r="H523" s="4"/>
      <c r="I523" s="5"/>
      <c r="J523" s="5"/>
      <c r="K523" s="6"/>
      <c r="L523" s="3"/>
      <c r="M523"/>
      <c r="N523"/>
      <c r="O523"/>
      <c r="P523" s="2"/>
    </row>
    <row r="524" spans="1:16" ht="16" x14ac:dyDescent="0.2">
      <c r="A524" s="5"/>
      <c r="B524" s="5"/>
      <c r="C524" s="5"/>
      <c r="D524" s="5"/>
      <c r="E524" s="5"/>
      <c r="F524" s="4"/>
      <c r="G524" s="4"/>
      <c r="H524" s="4"/>
      <c r="I524" s="5"/>
      <c r="J524" s="5"/>
      <c r="K524" s="6"/>
      <c r="L524" s="3"/>
      <c r="M524"/>
      <c r="N524"/>
      <c r="O524"/>
      <c r="P524" s="2"/>
    </row>
    <row r="525" spans="1:16" ht="16" x14ac:dyDescent="0.2">
      <c r="A525" s="5"/>
      <c r="B525" s="5"/>
      <c r="C525" s="5"/>
      <c r="D525" s="5"/>
      <c r="E525" s="5"/>
      <c r="F525" s="4"/>
      <c r="G525" s="4"/>
      <c r="H525" s="4"/>
      <c r="I525" s="5"/>
      <c r="J525" s="5"/>
      <c r="K525" s="6"/>
      <c r="L525" s="3"/>
      <c r="M525"/>
      <c r="N525"/>
      <c r="O525"/>
      <c r="P525" s="2"/>
    </row>
    <row r="526" spans="1:16" ht="16" x14ac:dyDescent="0.2">
      <c r="A526" s="5"/>
      <c r="B526" s="5"/>
      <c r="C526" s="5"/>
      <c r="D526" s="5"/>
      <c r="E526" s="5"/>
      <c r="F526" s="4"/>
      <c r="G526" s="4"/>
      <c r="H526" s="4"/>
      <c r="I526" s="5"/>
      <c r="J526" s="5"/>
      <c r="K526" s="6"/>
      <c r="L526" s="3"/>
      <c r="M526"/>
      <c r="N526"/>
      <c r="O526"/>
      <c r="P526" s="2"/>
    </row>
    <row r="527" spans="1:16" ht="16" x14ac:dyDescent="0.2">
      <c r="A527" s="5"/>
      <c r="B527" s="5"/>
      <c r="C527" s="5"/>
      <c r="D527" s="5"/>
      <c r="E527" s="5"/>
      <c r="F527" s="4"/>
      <c r="G527" s="4"/>
      <c r="H527" s="4"/>
      <c r="I527" s="5"/>
      <c r="J527" s="5"/>
      <c r="K527" s="6"/>
      <c r="L527" s="3"/>
      <c r="M527"/>
      <c r="N527"/>
      <c r="O527"/>
      <c r="P527" s="2"/>
    </row>
    <row r="528" spans="1:16" ht="16" x14ac:dyDescent="0.2">
      <c r="A528" s="5"/>
      <c r="B528" s="5"/>
      <c r="C528" s="5"/>
      <c r="D528" s="5"/>
      <c r="E528" s="5"/>
      <c r="F528" s="4"/>
      <c r="G528" s="4"/>
      <c r="H528" s="4"/>
      <c r="I528" s="5"/>
      <c r="J528" s="5"/>
      <c r="K528" s="6"/>
      <c r="L528" s="3"/>
      <c r="M528"/>
      <c r="N528"/>
      <c r="O528"/>
      <c r="P528" s="2"/>
    </row>
    <row r="529" spans="1:16" ht="16" x14ac:dyDescent="0.2">
      <c r="A529" s="5"/>
      <c r="B529" s="5"/>
      <c r="C529" s="5"/>
      <c r="D529" s="5"/>
      <c r="E529" s="5"/>
      <c r="F529" s="4"/>
      <c r="G529" s="4"/>
      <c r="H529" s="4"/>
      <c r="I529" s="5"/>
      <c r="J529" s="5"/>
      <c r="K529" s="6"/>
      <c r="L529" s="3"/>
      <c r="M529"/>
      <c r="N529"/>
      <c r="O529"/>
      <c r="P529" s="2"/>
    </row>
    <row r="530" spans="1:16" ht="16" x14ac:dyDescent="0.2">
      <c r="A530" s="5"/>
      <c r="B530" s="5"/>
      <c r="C530" s="5"/>
      <c r="D530" s="5"/>
      <c r="E530" s="5"/>
      <c r="F530" s="4"/>
      <c r="G530" s="4"/>
      <c r="H530" s="4"/>
      <c r="I530" s="5"/>
      <c r="J530" s="5"/>
      <c r="K530" s="6"/>
      <c r="L530" s="3"/>
      <c r="M530"/>
      <c r="N530"/>
      <c r="O530"/>
      <c r="P530" s="2"/>
    </row>
    <row r="531" spans="1:16" ht="16" x14ac:dyDescent="0.2">
      <c r="A531" s="5"/>
      <c r="B531" s="5"/>
      <c r="C531" s="5"/>
      <c r="D531" s="5"/>
      <c r="E531" s="5"/>
      <c r="F531" s="4"/>
      <c r="G531" s="4"/>
      <c r="H531" s="4"/>
      <c r="I531" s="5"/>
      <c r="J531" s="5"/>
      <c r="K531" s="6"/>
      <c r="L531" s="3"/>
      <c r="M531"/>
      <c r="N531"/>
      <c r="O531"/>
      <c r="P531" s="2"/>
    </row>
    <row r="532" spans="1:16" ht="16" x14ac:dyDescent="0.2">
      <c r="A532" s="5"/>
      <c r="B532" s="5"/>
      <c r="C532" s="5"/>
      <c r="D532" s="5"/>
      <c r="E532" s="5"/>
      <c r="F532" s="4"/>
      <c r="G532" s="4"/>
      <c r="H532" s="4"/>
      <c r="I532" s="5"/>
      <c r="J532" s="5"/>
      <c r="K532" s="6"/>
      <c r="L532" s="3"/>
      <c r="M532"/>
      <c r="N532"/>
      <c r="O532"/>
      <c r="P532" s="2"/>
    </row>
    <row r="533" spans="1:16" ht="16" x14ac:dyDescent="0.2">
      <c r="A533" s="5"/>
      <c r="B533" s="5"/>
      <c r="C533" s="5"/>
      <c r="D533" s="5"/>
      <c r="E533" s="5"/>
      <c r="F533" s="4"/>
      <c r="G533" s="4"/>
      <c r="H533" s="4"/>
      <c r="I533" s="5"/>
      <c r="J533" s="5"/>
      <c r="K533" s="6"/>
      <c r="L533" s="3"/>
      <c r="M533"/>
      <c r="N533"/>
      <c r="O533"/>
      <c r="P533" s="2"/>
    </row>
    <row r="534" spans="1:16" ht="16" x14ac:dyDescent="0.2">
      <c r="A534" s="5"/>
      <c r="B534" s="5"/>
      <c r="C534" s="5"/>
      <c r="D534" s="5"/>
      <c r="E534" s="5"/>
      <c r="F534" s="4"/>
      <c r="G534" s="4"/>
      <c r="H534" s="4"/>
      <c r="I534" s="5"/>
      <c r="J534" s="5"/>
      <c r="K534" s="6"/>
      <c r="L534" s="3"/>
      <c r="M534"/>
      <c r="N534"/>
      <c r="O534"/>
      <c r="P534" s="2"/>
    </row>
    <row r="535" spans="1:16" ht="16" x14ac:dyDescent="0.2">
      <c r="A535" s="5"/>
      <c r="B535" s="5"/>
      <c r="C535" s="5"/>
      <c r="D535" s="5"/>
      <c r="E535" s="5"/>
      <c r="F535" s="4"/>
      <c r="G535" s="4"/>
      <c r="H535" s="4"/>
      <c r="I535" s="5"/>
      <c r="J535" s="5"/>
      <c r="K535" s="6"/>
      <c r="L535" s="3"/>
      <c r="M535"/>
      <c r="N535"/>
      <c r="O535"/>
      <c r="P535" s="2"/>
    </row>
    <row r="536" spans="1:16" ht="16" x14ac:dyDescent="0.2">
      <c r="A536" s="5"/>
      <c r="B536" s="5"/>
      <c r="C536" s="5"/>
      <c r="D536" s="5"/>
      <c r="E536" s="5"/>
      <c r="F536" s="4"/>
      <c r="G536" s="4"/>
      <c r="H536" s="4"/>
      <c r="I536" s="5"/>
      <c r="J536" s="5"/>
      <c r="K536" s="6"/>
      <c r="L536" s="3"/>
      <c r="M536"/>
      <c r="N536"/>
      <c r="O536"/>
      <c r="P536" s="2"/>
    </row>
    <row r="537" spans="1:16" ht="16" x14ac:dyDescent="0.2">
      <c r="A537" s="5"/>
      <c r="B537" s="5"/>
      <c r="C537" s="5"/>
      <c r="D537" s="5"/>
      <c r="E537" s="5"/>
      <c r="F537" s="4"/>
      <c r="G537" s="4"/>
      <c r="H537" s="4"/>
      <c r="I537" s="5"/>
      <c r="J537" s="5"/>
      <c r="K537" s="6"/>
      <c r="L537" s="3"/>
      <c r="M537"/>
      <c r="N537"/>
      <c r="O537"/>
      <c r="P537" s="2"/>
    </row>
    <row r="538" spans="1:16" ht="16" x14ac:dyDescent="0.2">
      <c r="A538" s="5"/>
      <c r="B538" s="5"/>
      <c r="C538" s="5"/>
      <c r="D538" s="5"/>
      <c r="E538" s="5"/>
      <c r="F538" s="4"/>
      <c r="G538" s="4"/>
      <c r="H538" s="4"/>
      <c r="I538" s="5"/>
      <c r="J538" s="5"/>
      <c r="K538" s="6"/>
      <c r="L538" s="3"/>
      <c r="M538"/>
      <c r="N538"/>
      <c r="O538"/>
      <c r="P538" s="2"/>
    </row>
    <row r="539" spans="1:16" ht="16" x14ac:dyDescent="0.2">
      <c r="A539" s="5"/>
      <c r="B539" s="5"/>
      <c r="C539" s="5"/>
      <c r="D539" s="5"/>
      <c r="E539" s="5"/>
      <c r="F539" s="4"/>
      <c r="G539" s="4"/>
      <c r="H539" s="4"/>
      <c r="I539" s="5"/>
      <c r="J539" s="5"/>
      <c r="K539" s="6"/>
      <c r="L539" s="3"/>
      <c r="M539"/>
      <c r="N539"/>
      <c r="O539"/>
      <c r="P539" s="2"/>
    </row>
    <row r="540" spans="1:16" ht="16" x14ac:dyDescent="0.2">
      <c r="A540" s="5"/>
      <c r="B540" s="5"/>
      <c r="C540" s="5"/>
      <c r="D540" s="5"/>
      <c r="E540" s="5"/>
      <c r="F540" s="4"/>
      <c r="G540" s="4"/>
      <c r="H540" s="4"/>
      <c r="I540" s="5"/>
      <c r="J540" s="5"/>
      <c r="K540" s="6"/>
      <c r="L540" s="3"/>
      <c r="M540"/>
      <c r="N540"/>
      <c r="O540"/>
      <c r="P540" s="2"/>
    </row>
    <row r="541" spans="1:16" ht="16" x14ac:dyDescent="0.2">
      <c r="A541" s="5"/>
      <c r="B541" s="5"/>
      <c r="C541" s="5"/>
      <c r="D541" s="5"/>
      <c r="E541" s="5"/>
      <c r="F541" s="4"/>
      <c r="G541" s="4"/>
      <c r="H541" s="4"/>
      <c r="I541" s="5"/>
      <c r="J541" s="5"/>
      <c r="K541" s="6"/>
      <c r="L541" s="3"/>
      <c r="M541"/>
      <c r="N541"/>
      <c r="O541"/>
      <c r="P541" s="2"/>
    </row>
    <row r="542" spans="1:16" ht="16" x14ac:dyDescent="0.2">
      <c r="A542" s="5"/>
      <c r="B542" s="5"/>
      <c r="C542" s="5"/>
      <c r="D542" s="5"/>
      <c r="E542" s="5"/>
      <c r="F542" s="4"/>
      <c r="G542" s="4"/>
      <c r="H542" s="4"/>
      <c r="I542" s="5"/>
      <c r="J542" s="5"/>
      <c r="K542" s="6"/>
      <c r="L542" s="3"/>
      <c r="M542"/>
      <c r="N542"/>
      <c r="O542"/>
      <c r="P542" s="2"/>
    </row>
    <row r="543" spans="1:16" ht="16" x14ac:dyDescent="0.2">
      <c r="A543" s="5"/>
      <c r="B543" s="5"/>
      <c r="C543" s="5"/>
      <c r="D543" s="5"/>
      <c r="E543" s="5"/>
      <c r="F543" s="4"/>
      <c r="G543" s="4"/>
      <c r="H543" s="4"/>
      <c r="I543" s="5"/>
      <c r="J543" s="5"/>
      <c r="K543" s="6"/>
      <c r="L543" s="3"/>
      <c r="M543"/>
      <c r="N543"/>
      <c r="O543"/>
      <c r="P543" s="2"/>
    </row>
    <row r="544" spans="1:16" ht="16" x14ac:dyDescent="0.2">
      <c r="A544" s="5"/>
      <c r="B544" s="5"/>
      <c r="C544" s="5"/>
      <c r="D544" s="5"/>
      <c r="E544" s="5"/>
      <c r="F544" s="4"/>
      <c r="G544" s="4"/>
      <c r="H544" s="4"/>
      <c r="I544" s="5"/>
      <c r="J544" s="5"/>
      <c r="K544" s="6"/>
      <c r="L544" s="3"/>
      <c r="M544"/>
      <c r="N544"/>
      <c r="O544"/>
      <c r="P544" s="2"/>
    </row>
    <row r="545" spans="1:16" ht="16" x14ac:dyDescent="0.2">
      <c r="A545" s="5"/>
      <c r="B545" s="5"/>
      <c r="C545" s="5"/>
      <c r="D545" s="5"/>
      <c r="E545" s="5"/>
      <c r="F545" s="4"/>
      <c r="G545" s="4"/>
      <c r="H545" s="4"/>
      <c r="I545" s="5"/>
      <c r="J545" s="5"/>
      <c r="K545" s="6"/>
      <c r="L545" s="3"/>
      <c r="M545"/>
      <c r="N545"/>
      <c r="O545"/>
      <c r="P545" s="2"/>
    </row>
    <row r="546" spans="1:16" ht="16" x14ac:dyDescent="0.2">
      <c r="A546" s="5"/>
      <c r="B546" s="5"/>
      <c r="C546" s="5"/>
      <c r="D546" s="5"/>
      <c r="E546" s="5"/>
      <c r="F546" s="4"/>
      <c r="G546" s="4"/>
      <c r="H546" s="4"/>
      <c r="I546" s="5"/>
      <c r="J546" s="5"/>
      <c r="K546" s="6"/>
      <c r="L546" s="3"/>
      <c r="M546"/>
      <c r="N546"/>
      <c r="O546"/>
      <c r="P546" s="2"/>
    </row>
    <row r="547" spans="1:16" ht="16" x14ac:dyDescent="0.2">
      <c r="A547" s="5"/>
      <c r="B547" s="5"/>
      <c r="C547" s="5"/>
      <c r="D547" s="5"/>
      <c r="E547" s="5"/>
      <c r="F547" s="4"/>
      <c r="G547" s="4"/>
      <c r="H547" s="4"/>
      <c r="I547" s="5"/>
      <c r="J547" s="5"/>
      <c r="K547" s="6"/>
      <c r="L547" s="3"/>
      <c r="M547"/>
      <c r="N547"/>
      <c r="O547"/>
      <c r="P547" s="2"/>
    </row>
    <row r="548" spans="1:16" ht="16" x14ac:dyDescent="0.2">
      <c r="A548" s="5"/>
      <c r="B548" s="5"/>
      <c r="C548" s="5"/>
      <c r="D548" s="5"/>
      <c r="E548" s="5"/>
      <c r="F548" s="4"/>
      <c r="G548" s="4"/>
      <c r="H548" s="4"/>
      <c r="I548" s="5"/>
      <c r="J548" s="5"/>
      <c r="K548" s="6"/>
      <c r="L548" s="3"/>
      <c r="M548"/>
      <c r="N548"/>
      <c r="O548"/>
      <c r="P548" s="2"/>
    </row>
    <row r="549" spans="1:16" ht="16" x14ac:dyDescent="0.2">
      <c r="A549" s="5"/>
      <c r="B549" s="5"/>
      <c r="C549" s="5"/>
      <c r="D549" s="5"/>
      <c r="E549" s="5"/>
      <c r="F549" s="4"/>
      <c r="G549" s="4"/>
      <c r="H549" s="4"/>
      <c r="I549" s="5"/>
      <c r="J549" s="5"/>
      <c r="K549" s="6"/>
      <c r="L549" s="3"/>
      <c r="M549"/>
      <c r="N549"/>
      <c r="O549"/>
      <c r="P549" s="2"/>
    </row>
    <row r="550" spans="1:16" ht="16" x14ac:dyDescent="0.2">
      <c r="A550" s="5"/>
      <c r="B550" s="5"/>
      <c r="C550" s="5"/>
      <c r="D550" s="5"/>
      <c r="E550" s="5"/>
      <c r="F550" s="4"/>
      <c r="G550" s="4"/>
      <c r="H550" s="4"/>
      <c r="I550" s="5"/>
      <c r="J550" s="5"/>
      <c r="K550" s="6"/>
      <c r="L550" s="3"/>
      <c r="M550"/>
      <c r="N550"/>
      <c r="O550"/>
      <c r="P550" s="2"/>
    </row>
    <row r="551" spans="1:16" ht="16" x14ac:dyDescent="0.2">
      <c r="A551" s="5"/>
      <c r="B551" s="5"/>
      <c r="C551" s="5"/>
      <c r="D551" s="5"/>
      <c r="E551" s="5"/>
      <c r="F551" s="4"/>
      <c r="G551" s="4"/>
      <c r="H551" s="4"/>
      <c r="I551" s="5"/>
      <c r="J551" s="5"/>
      <c r="K551" s="6"/>
      <c r="L551" s="3"/>
      <c r="M551"/>
      <c r="N551"/>
      <c r="O551"/>
      <c r="P551" s="2"/>
    </row>
    <row r="552" spans="1:16" ht="16" x14ac:dyDescent="0.2">
      <c r="A552" s="5"/>
      <c r="B552" s="5"/>
      <c r="C552" s="5"/>
      <c r="D552" s="5"/>
      <c r="E552" s="5"/>
      <c r="F552" s="4"/>
      <c r="G552" s="4"/>
      <c r="H552" s="4"/>
      <c r="I552" s="5"/>
      <c r="J552" s="5"/>
      <c r="K552" s="6"/>
      <c r="L552" s="3"/>
      <c r="M552"/>
      <c r="N552"/>
      <c r="O552"/>
      <c r="P552" s="2"/>
    </row>
    <row r="553" spans="1:16" ht="16" x14ac:dyDescent="0.2">
      <c r="A553" s="5"/>
      <c r="B553" s="5"/>
      <c r="C553" s="5"/>
      <c r="D553" s="5"/>
      <c r="E553" s="5"/>
      <c r="F553" s="4"/>
      <c r="G553" s="4"/>
      <c r="H553" s="4"/>
      <c r="I553" s="5"/>
      <c r="J553" s="5"/>
      <c r="K553" s="6"/>
      <c r="L553" s="3"/>
      <c r="M553"/>
      <c r="N553"/>
      <c r="O553"/>
      <c r="P553" s="2"/>
    </row>
    <row r="554" spans="1:16" ht="16" x14ac:dyDescent="0.2">
      <c r="A554" s="5"/>
      <c r="B554" s="5"/>
      <c r="C554" s="5"/>
      <c r="D554" s="5"/>
      <c r="E554" s="5"/>
      <c r="F554" s="4"/>
      <c r="G554" s="4"/>
      <c r="H554" s="4"/>
      <c r="I554" s="5"/>
      <c r="J554" s="5"/>
      <c r="K554" s="6"/>
      <c r="L554" s="3"/>
      <c r="M554"/>
      <c r="N554"/>
      <c r="O554"/>
      <c r="P554" s="2"/>
    </row>
    <row r="555" spans="1:16" ht="16" x14ac:dyDescent="0.2">
      <c r="A555" s="5"/>
      <c r="B555" s="5"/>
      <c r="C555" s="5"/>
      <c r="D555" s="5"/>
      <c r="E555" s="5"/>
      <c r="F555" s="4"/>
      <c r="G555" s="4"/>
      <c r="H555" s="4"/>
      <c r="I555" s="5"/>
      <c r="J555" s="5"/>
      <c r="K555" s="6"/>
      <c r="L555" s="3"/>
      <c r="M555"/>
      <c r="N555"/>
      <c r="O555"/>
      <c r="P555" s="2"/>
    </row>
    <row r="556" spans="1:16" ht="16" x14ac:dyDescent="0.2">
      <c r="A556" s="5"/>
      <c r="B556" s="5"/>
      <c r="C556" s="5"/>
      <c r="D556" s="5"/>
      <c r="E556" s="5"/>
      <c r="F556" s="4"/>
      <c r="G556" s="4"/>
      <c r="H556" s="4"/>
      <c r="I556" s="5"/>
      <c r="J556" s="5"/>
      <c r="K556" s="6"/>
      <c r="L556" s="3"/>
      <c r="M556"/>
      <c r="N556"/>
      <c r="O556"/>
      <c r="P556" s="2"/>
    </row>
    <row r="557" spans="1:16" ht="16" x14ac:dyDescent="0.2">
      <c r="A557" s="5"/>
      <c r="B557" s="5"/>
      <c r="C557" s="5"/>
      <c r="D557" s="5"/>
      <c r="E557" s="5"/>
      <c r="F557" s="4"/>
      <c r="G557" s="4"/>
      <c r="H557" s="4"/>
      <c r="I557" s="5"/>
      <c r="J557" s="5"/>
      <c r="K557" s="6"/>
      <c r="L557" s="3"/>
      <c r="M557"/>
      <c r="N557"/>
      <c r="O557"/>
      <c r="P557" s="2"/>
    </row>
    <row r="558" spans="1:16" ht="16" x14ac:dyDescent="0.2">
      <c r="A558" s="5"/>
      <c r="B558" s="5"/>
      <c r="C558" s="5"/>
      <c r="D558" s="5"/>
      <c r="E558" s="5"/>
      <c r="F558" s="4"/>
      <c r="G558" s="4"/>
      <c r="H558" s="4"/>
      <c r="I558" s="5"/>
      <c r="J558" s="5"/>
      <c r="K558" s="6"/>
      <c r="L558" s="3"/>
      <c r="M558"/>
      <c r="N558"/>
      <c r="O558"/>
      <c r="P558" s="2"/>
    </row>
    <row r="559" spans="1:16" ht="16" x14ac:dyDescent="0.2">
      <c r="A559" s="5"/>
      <c r="B559" s="5"/>
      <c r="C559" s="5"/>
      <c r="D559" s="5"/>
      <c r="E559" s="5"/>
      <c r="F559" s="4"/>
      <c r="G559" s="4"/>
      <c r="H559" s="4"/>
      <c r="I559" s="5"/>
      <c r="J559" s="5"/>
      <c r="K559" s="6"/>
      <c r="L559" s="3"/>
      <c r="M559"/>
      <c r="N559"/>
      <c r="O559"/>
      <c r="P559" s="2"/>
    </row>
    <row r="560" spans="1:16" ht="16" x14ac:dyDescent="0.2">
      <c r="A560" s="5"/>
      <c r="B560" s="5"/>
      <c r="C560" s="5"/>
      <c r="D560" s="5"/>
      <c r="E560" s="5"/>
      <c r="F560" s="4"/>
      <c r="G560" s="4"/>
      <c r="H560" s="4"/>
      <c r="I560" s="5"/>
      <c r="J560" s="5"/>
      <c r="K560" s="6"/>
      <c r="L560" s="3"/>
      <c r="M560"/>
      <c r="N560"/>
      <c r="O560"/>
      <c r="P560" s="2"/>
    </row>
    <row r="561" spans="1:16" ht="16" x14ac:dyDescent="0.2">
      <c r="A561" s="5"/>
      <c r="B561" s="5"/>
      <c r="C561" s="5"/>
      <c r="D561" s="5"/>
      <c r="E561" s="5"/>
      <c r="F561" s="4"/>
      <c r="G561" s="4"/>
      <c r="H561" s="4"/>
      <c r="I561" s="5"/>
      <c r="J561" s="5"/>
      <c r="K561" s="6"/>
      <c r="L561" s="3"/>
      <c r="M561"/>
      <c r="N561"/>
      <c r="O561"/>
      <c r="P561" s="2"/>
    </row>
    <row r="562" spans="1:16" ht="16" x14ac:dyDescent="0.2">
      <c r="A562" s="5"/>
      <c r="B562" s="5"/>
      <c r="C562" s="5"/>
      <c r="D562" s="5"/>
      <c r="E562" s="5"/>
      <c r="F562" s="4"/>
      <c r="G562" s="4"/>
      <c r="H562" s="4"/>
      <c r="I562" s="5"/>
      <c r="J562" s="5"/>
      <c r="K562" s="6"/>
      <c r="L562" s="3"/>
      <c r="M562"/>
      <c r="N562"/>
      <c r="O562"/>
      <c r="P562" s="2"/>
    </row>
    <row r="563" spans="1:16" ht="16" x14ac:dyDescent="0.2">
      <c r="A563" s="5"/>
      <c r="B563" s="5"/>
      <c r="C563" s="5"/>
      <c r="D563" s="5"/>
      <c r="E563" s="5"/>
      <c r="F563" s="4"/>
      <c r="G563" s="4"/>
      <c r="H563" s="4"/>
      <c r="I563" s="5"/>
      <c r="J563" s="5"/>
      <c r="K563" s="6"/>
      <c r="L563" s="3"/>
      <c r="M563"/>
      <c r="N563"/>
      <c r="O563"/>
      <c r="P563" s="2"/>
    </row>
    <row r="564" spans="1:16" ht="16" x14ac:dyDescent="0.2">
      <c r="A564" s="5"/>
      <c r="B564" s="5"/>
      <c r="C564" s="5"/>
      <c r="D564" s="5"/>
      <c r="E564" s="5"/>
      <c r="F564" s="4"/>
      <c r="G564" s="4"/>
      <c r="H564" s="4"/>
      <c r="I564" s="5"/>
      <c r="J564" s="5"/>
      <c r="K564" s="6"/>
      <c r="L564" s="3"/>
      <c r="M564"/>
      <c r="N564"/>
      <c r="O564"/>
      <c r="P564" s="2"/>
    </row>
    <row r="565" spans="1:16" ht="16" x14ac:dyDescent="0.2">
      <c r="A565" s="5"/>
      <c r="B565" s="5"/>
      <c r="C565" s="5"/>
      <c r="D565" s="5"/>
      <c r="E565" s="5"/>
      <c r="F565" s="4"/>
      <c r="G565" s="4"/>
      <c r="H565" s="4"/>
      <c r="I565" s="5"/>
      <c r="J565" s="5"/>
      <c r="K565" s="6"/>
      <c r="L565" s="3"/>
      <c r="M565"/>
      <c r="N565"/>
      <c r="O565"/>
      <c r="P565" s="2"/>
    </row>
    <row r="566" spans="1:16" ht="16" x14ac:dyDescent="0.2">
      <c r="A566" s="5"/>
      <c r="B566" s="5"/>
      <c r="C566" s="5"/>
      <c r="D566" s="5"/>
      <c r="E566" s="5"/>
      <c r="F566" s="4"/>
      <c r="G566" s="4"/>
      <c r="H566" s="4"/>
      <c r="I566" s="5"/>
      <c r="J566" s="5"/>
      <c r="K566" s="6"/>
      <c r="L566" s="3"/>
      <c r="M566"/>
      <c r="N566"/>
      <c r="O566"/>
      <c r="P566" s="2"/>
    </row>
    <row r="567" spans="1:16" ht="16" x14ac:dyDescent="0.2">
      <c r="A567" s="5"/>
      <c r="B567" s="5"/>
      <c r="C567" s="5"/>
      <c r="D567" s="5"/>
      <c r="E567" s="5"/>
      <c r="F567" s="4"/>
      <c r="G567" s="4"/>
      <c r="H567" s="4"/>
      <c r="I567" s="5"/>
      <c r="J567" s="5"/>
      <c r="K567" s="6"/>
      <c r="L567" s="3"/>
      <c r="M567"/>
      <c r="N567"/>
      <c r="O567"/>
      <c r="P567" s="2"/>
    </row>
    <row r="568" spans="1:16" ht="16" x14ac:dyDescent="0.2">
      <c r="A568" s="5"/>
      <c r="B568" s="5"/>
      <c r="C568" s="5"/>
      <c r="D568" s="5"/>
      <c r="E568" s="5"/>
      <c r="F568" s="4"/>
      <c r="G568" s="4"/>
      <c r="H568" s="4"/>
      <c r="I568" s="5"/>
      <c r="J568" s="5"/>
      <c r="K568" s="6"/>
      <c r="L568" s="3"/>
      <c r="M568"/>
      <c r="N568"/>
      <c r="O568"/>
      <c r="P568" s="2"/>
    </row>
    <row r="569" spans="1:16" ht="16" x14ac:dyDescent="0.2">
      <c r="A569" s="5"/>
      <c r="B569" s="5"/>
      <c r="C569" s="5"/>
      <c r="D569" s="5"/>
      <c r="E569" s="5"/>
      <c r="F569" s="4"/>
      <c r="G569" s="4"/>
      <c r="H569" s="4"/>
      <c r="I569" s="5"/>
      <c r="J569" s="5"/>
      <c r="K569" s="6"/>
      <c r="L569" s="3"/>
      <c r="M569"/>
      <c r="N569"/>
      <c r="O569"/>
      <c r="P569" s="2"/>
    </row>
    <row r="570" spans="1:16" ht="16" x14ac:dyDescent="0.2">
      <c r="A570" s="5"/>
      <c r="B570" s="5"/>
      <c r="C570" s="5"/>
      <c r="D570" s="5"/>
      <c r="E570" s="5"/>
      <c r="F570" s="4"/>
      <c r="G570" s="4"/>
      <c r="H570" s="4"/>
      <c r="I570" s="5"/>
      <c r="J570" s="5"/>
      <c r="K570" s="6"/>
      <c r="L570" s="3"/>
      <c r="M570"/>
      <c r="N570"/>
      <c r="O570"/>
      <c r="P570" s="2"/>
    </row>
    <row r="571" spans="1:16" ht="16" x14ac:dyDescent="0.2">
      <c r="A571" s="5"/>
      <c r="B571" s="5"/>
      <c r="C571" s="5"/>
      <c r="D571" s="5"/>
      <c r="E571" s="5"/>
      <c r="F571" s="4"/>
      <c r="G571" s="4"/>
      <c r="H571" s="4"/>
      <c r="I571" s="5"/>
      <c r="J571" s="5"/>
      <c r="K571" s="6"/>
      <c r="L571" s="3"/>
      <c r="M571"/>
      <c r="N571"/>
      <c r="O571"/>
      <c r="P571" s="2"/>
    </row>
    <row r="572" spans="1:16" ht="16" x14ac:dyDescent="0.2">
      <c r="A572" s="5"/>
      <c r="B572" s="5"/>
      <c r="C572" s="5"/>
      <c r="D572" s="5"/>
      <c r="E572" s="5"/>
      <c r="F572" s="4"/>
      <c r="G572" s="4"/>
      <c r="H572" s="4"/>
      <c r="I572" s="5"/>
      <c r="J572" s="5"/>
      <c r="K572" s="6"/>
      <c r="L572" s="3"/>
      <c r="M572"/>
      <c r="N572"/>
      <c r="O572"/>
      <c r="P572" s="2"/>
    </row>
    <row r="573" spans="1:16" ht="16" x14ac:dyDescent="0.2">
      <c r="A573" s="5"/>
      <c r="B573" s="5"/>
      <c r="C573" s="5"/>
      <c r="D573" s="5"/>
      <c r="E573" s="5"/>
      <c r="F573" s="4"/>
      <c r="G573" s="4"/>
      <c r="H573" s="4"/>
      <c r="I573" s="5"/>
      <c r="J573" s="5"/>
      <c r="K573" s="6"/>
      <c r="L573" s="3"/>
      <c r="M573"/>
      <c r="N573"/>
      <c r="O573"/>
      <c r="P573" s="2"/>
    </row>
    <row r="574" spans="1:16" ht="16" x14ac:dyDescent="0.2">
      <c r="A574" s="5"/>
      <c r="B574" s="5"/>
      <c r="C574" s="5"/>
      <c r="D574" s="5"/>
      <c r="E574" s="5"/>
      <c r="F574" s="4"/>
      <c r="G574" s="4"/>
      <c r="H574" s="4"/>
      <c r="I574" s="5"/>
      <c r="J574" s="5"/>
      <c r="K574" s="6"/>
      <c r="L574" s="3"/>
      <c r="M574"/>
      <c r="N574"/>
      <c r="O574"/>
      <c r="P574" s="2"/>
    </row>
    <row r="575" spans="1:16" ht="16" x14ac:dyDescent="0.2">
      <c r="A575" s="5"/>
      <c r="B575" s="5"/>
      <c r="C575" s="5"/>
      <c r="D575" s="5"/>
      <c r="E575" s="5"/>
      <c r="F575" s="4"/>
      <c r="G575" s="4"/>
      <c r="H575" s="4"/>
      <c r="I575" s="5"/>
      <c r="J575" s="5"/>
      <c r="K575" s="6"/>
      <c r="L575" s="3"/>
      <c r="M575"/>
      <c r="N575"/>
      <c r="O575"/>
      <c r="P575" s="2"/>
    </row>
    <row r="576" spans="1:16" ht="16" x14ac:dyDescent="0.2">
      <c r="A576" s="5"/>
      <c r="B576" s="5"/>
      <c r="C576" s="5"/>
      <c r="D576" s="5"/>
      <c r="E576" s="5"/>
      <c r="F576" s="4"/>
      <c r="G576" s="4"/>
      <c r="H576" s="4"/>
      <c r="I576" s="5"/>
      <c r="J576" s="5"/>
      <c r="K576" s="6"/>
      <c r="L576" s="3"/>
      <c r="M576"/>
      <c r="N576"/>
      <c r="O576"/>
      <c r="P576" s="2"/>
    </row>
    <row r="577" spans="1:16" ht="16" x14ac:dyDescent="0.2">
      <c r="A577" s="5"/>
      <c r="B577" s="5"/>
      <c r="C577" s="5"/>
      <c r="D577" s="5"/>
      <c r="E577" s="5"/>
      <c r="F577" s="4"/>
      <c r="G577" s="4"/>
      <c r="H577" s="4"/>
      <c r="I577" s="5"/>
      <c r="J577" s="5"/>
      <c r="K577" s="6"/>
      <c r="L577" s="3"/>
      <c r="M577"/>
      <c r="N577"/>
      <c r="O577"/>
      <c r="P577" s="2"/>
    </row>
    <row r="578" spans="1:16" ht="16" x14ac:dyDescent="0.2">
      <c r="A578" s="5"/>
      <c r="B578" s="5"/>
      <c r="C578" s="5"/>
      <c r="D578" s="5"/>
      <c r="E578" s="5"/>
      <c r="F578" s="4"/>
      <c r="G578" s="4"/>
      <c r="H578" s="4"/>
      <c r="I578" s="5"/>
      <c r="J578" s="5"/>
      <c r="K578" s="6"/>
      <c r="L578" s="3"/>
      <c r="M578"/>
      <c r="N578"/>
      <c r="O578"/>
      <c r="P578" s="2"/>
    </row>
    <row r="579" spans="1:16" ht="16" x14ac:dyDescent="0.2">
      <c r="A579" s="5"/>
      <c r="B579" s="5"/>
      <c r="C579" s="5"/>
      <c r="D579" s="5"/>
      <c r="E579" s="5"/>
      <c r="F579" s="4"/>
      <c r="G579" s="4"/>
      <c r="H579" s="4"/>
      <c r="I579" s="5"/>
      <c r="J579" s="5"/>
      <c r="K579" s="6"/>
      <c r="L579" s="3"/>
      <c r="M579"/>
      <c r="N579"/>
      <c r="O579"/>
      <c r="P579" s="2"/>
    </row>
    <row r="580" spans="1:16" ht="16" x14ac:dyDescent="0.2">
      <c r="A580" s="5"/>
      <c r="B580" s="5"/>
      <c r="C580" s="5"/>
      <c r="D580" s="5"/>
      <c r="E580" s="5"/>
      <c r="F580" s="4"/>
      <c r="G580" s="4"/>
      <c r="H580" s="4"/>
      <c r="I580" s="5"/>
      <c r="J580" s="5"/>
      <c r="K580"/>
      <c r="L580"/>
      <c r="M580" s="2"/>
    </row>
    <row r="581" spans="1:16" ht="16" x14ac:dyDescent="0.2">
      <c r="A581" s="5"/>
      <c r="B581" s="5"/>
      <c r="C581" s="5"/>
      <c r="D581" s="5"/>
      <c r="E581" s="5"/>
      <c r="F581" s="4"/>
      <c r="G581" s="4"/>
      <c r="H581" s="4"/>
      <c r="I581" s="5"/>
      <c r="J581" s="5"/>
      <c r="K581"/>
      <c r="L581"/>
      <c r="M581" s="2"/>
    </row>
    <row r="582" spans="1:16" ht="16" x14ac:dyDescent="0.2">
      <c r="A582" s="5"/>
      <c r="B582" s="5"/>
      <c r="C582" s="5"/>
      <c r="D582" s="5"/>
      <c r="E582" s="5"/>
      <c r="F582" s="4"/>
      <c r="G582" s="4"/>
      <c r="H582" s="4"/>
      <c r="I582" s="3"/>
      <c r="J582" s="3"/>
      <c r="K582"/>
      <c r="L582"/>
      <c r="M582" s="2"/>
    </row>
    <row r="583" spans="1:16" ht="16" x14ac:dyDescent="0.2">
      <c r="A583" s="5"/>
      <c r="B583" s="5"/>
      <c r="C583" s="5"/>
      <c r="D583" s="5"/>
      <c r="E583" s="5"/>
      <c r="F583" s="4"/>
      <c r="G583" s="4"/>
      <c r="H583" s="4"/>
      <c r="I583" s="3"/>
      <c r="J583" s="3"/>
      <c r="K583"/>
      <c r="L583"/>
      <c r="M583" s="2"/>
    </row>
    <row r="584" spans="1:16" ht="16" x14ac:dyDescent="0.2">
      <c r="A584" s="5"/>
      <c r="B584" s="5"/>
      <c r="C584" s="5"/>
      <c r="D584" s="5"/>
      <c r="E584" s="5"/>
      <c r="F584" s="4"/>
      <c r="G584" s="4"/>
      <c r="H584" s="4"/>
      <c r="I584" s="3"/>
      <c r="J584" s="3"/>
      <c r="K584"/>
      <c r="L584"/>
      <c r="M584" s="2"/>
    </row>
    <row r="585" spans="1:16" ht="16" x14ac:dyDescent="0.2">
      <c r="A585" s="5"/>
      <c r="B585" s="5"/>
      <c r="C585" s="5"/>
      <c r="D585" s="5"/>
      <c r="E585" s="5"/>
      <c r="F585" s="4"/>
      <c r="G585" s="4"/>
      <c r="H585" s="4"/>
      <c r="I585" s="3"/>
      <c r="J585" s="3"/>
      <c r="K585"/>
      <c r="L585"/>
      <c r="M585" s="2"/>
    </row>
    <row r="586" spans="1:16" ht="16" x14ac:dyDescent="0.2">
      <c r="A586" s="5"/>
      <c r="B586" s="5"/>
      <c r="C586" s="5"/>
      <c r="D586" s="5"/>
      <c r="E586" s="5"/>
      <c r="F586" s="4"/>
      <c r="G586" s="4"/>
      <c r="H586" s="4"/>
      <c r="I586" s="3"/>
      <c r="J586" s="3"/>
      <c r="K586"/>
      <c r="L586"/>
      <c r="M586" s="2"/>
    </row>
    <row r="587" spans="1:16" ht="16" x14ac:dyDescent="0.2">
      <c r="A587" s="5"/>
      <c r="B587" s="5"/>
      <c r="C587" s="5"/>
      <c r="D587" s="5"/>
      <c r="E587" s="5"/>
      <c r="F587" s="4"/>
      <c r="G587" s="4"/>
      <c r="H587" s="4"/>
      <c r="I587" s="3"/>
      <c r="J587" s="3"/>
      <c r="K587"/>
      <c r="L587"/>
      <c r="M587" s="2"/>
    </row>
    <row r="588" spans="1:16" ht="16" x14ac:dyDescent="0.2">
      <c r="A588" s="5"/>
      <c r="B588" s="5"/>
      <c r="C588" s="5"/>
      <c r="D588" s="5"/>
      <c r="E588" s="5"/>
      <c r="F588" s="4"/>
      <c r="G588" s="4"/>
      <c r="H588" s="4"/>
      <c r="I588" s="3"/>
      <c r="J588" s="3"/>
      <c r="K588"/>
      <c r="L588"/>
      <c r="M588" s="2"/>
    </row>
    <row r="589" spans="1:16" ht="16" x14ac:dyDescent="0.2">
      <c r="A589" s="5"/>
      <c r="B589" s="5"/>
      <c r="C589" s="5"/>
      <c r="D589" s="5"/>
      <c r="E589" s="5"/>
      <c r="F589" s="4"/>
      <c r="G589" s="4"/>
      <c r="H589" s="4"/>
      <c r="I589" s="3"/>
      <c r="J589" s="3"/>
      <c r="K589"/>
      <c r="L589"/>
      <c r="M589" s="2"/>
    </row>
    <row r="590" spans="1:16" ht="16" x14ac:dyDescent="0.2">
      <c r="A590" s="5"/>
      <c r="B590" s="5"/>
      <c r="C590" s="5"/>
      <c r="D590" s="5"/>
      <c r="E590" s="5"/>
      <c r="F590" s="4"/>
      <c r="G590" s="4"/>
      <c r="H590" s="4"/>
      <c r="I590" s="3"/>
      <c r="J590" s="3"/>
      <c r="K590"/>
      <c r="L590"/>
      <c r="M590" s="2"/>
    </row>
    <row r="591" spans="1:16" ht="16" x14ac:dyDescent="0.2">
      <c r="A591" s="5"/>
      <c r="B591" s="5"/>
      <c r="C591" s="5"/>
      <c r="D591" s="5"/>
      <c r="E591" s="5"/>
      <c r="F591" s="4"/>
      <c r="G591" s="4"/>
      <c r="H591" s="4"/>
      <c r="I591" s="3"/>
      <c r="J591" s="3"/>
      <c r="K591"/>
      <c r="L591"/>
      <c r="M591" s="2"/>
    </row>
    <row r="592" spans="1:16" ht="16" x14ac:dyDescent="0.2">
      <c r="A592" s="5"/>
      <c r="B592" s="5"/>
      <c r="C592" s="5"/>
      <c r="D592" s="5"/>
      <c r="E592" s="5"/>
      <c r="F592" s="4"/>
      <c r="G592" s="4"/>
      <c r="H592" s="4"/>
      <c r="I592" s="3"/>
      <c r="J592" s="3"/>
      <c r="K592"/>
      <c r="L592"/>
      <c r="M592" s="2"/>
    </row>
    <row r="593" spans="1:13" ht="16" x14ac:dyDescent="0.2">
      <c r="A593" s="5"/>
      <c r="B593" s="5"/>
      <c r="C593" s="5"/>
      <c r="D593" s="5"/>
      <c r="E593" s="5"/>
      <c r="F593" s="4"/>
      <c r="G593" s="4"/>
      <c r="H593" s="4"/>
      <c r="I593" s="3"/>
      <c r="J593" s="3"/>
      <c r="K593"/>
      <c r="L593"/>
      <c r="M593" s="2"/>
    </row>
    <row r="594" spans="1:13" ht="16" x14ac:dyDescent="0.2">
      <c r="A594" s="5"/>
      <c r="B594" s="5"/>
      <c r="C594" s="5"/>
      <c r="D594" s="5"/>
      <c r="E594" s="5"/>
      <c r="F594" s="4"/>
      <c r="G594" s="4"/>
      <c r="H594" s="4"/>
      <c r="I594" s="3"/>
      <c r="J594" s="3"/>
      <c r="K594"/>
      <c r="L594"/>
      <c r="M594" s="2"/>
    </row>
    <row r="595" spans="1:13" ht="16" x14ac:dyDescent="0.2">
      <c r="A595" s="5"/>
      <c r="B595" s="5"/>
      <c r="C595" s="5"/>
      <c r="D595" s="5"/>
      <c r="E595" s="5"/>
      <c r="F595" s="4"/>
      <c r="G595" s="4"/>
      <c r="H595" s="4"/>
      <c r="I595" s="3"/>
      <c r="J595" s="3"/>
      <c r="K595"/>
      <c r="L595"/>
      <c r="M595" s="2"/>
    </row>
    <row r="596" spans="1:13" ht="16" x14ac:dyDescent="0.2">
      <c r="A596" s="5"/>
      <c r="B596" s="5"/>
      <c r="C596" s="5"/>
      <c r="D596" s="5"/>
      <c r="E596" s="5"/>
      <c r="F596" s="4"/>
      <c r="G596" s="4"/>
      <c r="H596" s="4"/>
      <c r="I596" s="3"/>
      <c r="J596" s="3"/>
      <c r="K596"/>
      <c r="L596"/>
      <c r="M596" s="2"/>
    </row>
    <row r="597" spans="1:13" ht="16" x14ac:dyDescent="0.2">
      <c r="A597" s="5"/>
      <c r="B597" s="5"/>
      <c r="C597" s="5"/>
      <c r="D597" s="5"/>
      <c r="E597" s="5"/>
      <c r="F597" s="4"/>
      <c r="G597" s="4"/>
      <c r="H597" s="4"/>
      <c r="I597" s="3"/>
      <c r="J597" s="3"/>
      <c r="K597"/>
      <c r="L597"/>
      <c r="M597" s="2"/>
    </row>
    <row r="598" spans="1:13" ht="16" x14ac:dyDescent="0.2">
      <c r="A598" s="5"/>
      <c r="B598" s="5"/>
      <c r="C598" s="5"/>
      <c r="D598" s="5"/>
      <c r="E598" s="5"/>
      <c r="F598" s="4"/>
      <c r="G598" s="4"/>
      <c r="H598" s="4"/>
      <c r="I598" s="3"/>
      <c r="J598" s="3"/>
      <c r="K598"/>
      <c r="L598"/>
      <c r="M598" s="2"/>
    </row>
    <row r="599" spans="1:13" ht="16" x14ac:dyDescent="0.2">
      <c r="A599" s="5"/>
      <c r="B599" s="5"/>
      <c r="C599" s="5"/>
      <c r="D599" s="5"/>
      <c r="E599" s="5"/>
      <c r="F599" s="4"/>
      <c r="G599" s="4"/>
      <c r="H599" s="4"/>
      <c r="I599" s="3"/>
      <c r="J599" s="3"/>
      <c r="K599"/>
      <c r="L599"/>
      <c r="M599" s="2"/>
    </row>
    <row r="600" spans="1:13" ht="16" x14ac:dyDescent="0.2">
      <c r="A600" s="5"/>
      <c r="B600" s="5"/>
      <c r="C600" s="5"/>
      <c r="D600" s="5"/>
      <c r="E600" s="5"/>
      <c r="F600" s="4"/>
      <c r="G600" s="4"/>
      <c r="H600" s="4"/>
      <c r="I600" s="3"/>
      <c r="J600" s="3"/>
      <c r="K600"/>
      <c r="L600"/>
      <c r="M600" s="2"/>
    </row>
    <row r="601" spans="1:13" ht="16" x14ac:dyDescent="0.2">
      <c r="A601" s="5"/>
      <c r="B601" s="5"/>
      <c r="C601" s="5"/>
      <c r="D601" s="5"/>
      <c r="E601" s="5"/>
      <c r="F601" s="4"/>
      <c r="G601" s="4"/>
      <c r="H601" s="4"/>
      <c r="I601" s="3"/>
      <c r="J601" s="3"/>
      <c r="K601"/>
      <c r="L601"/>
      <c r="M601" s="2"/>
    </row>
    <row r="602" spans="1:13" ht="16" x14ac:dyDescent="0.2">
      <c r="A602" s="5"/>
      <c r="B602" s="5"/>
      <c r="C602" s="5"/>
      <c r="D602" s="5"/>
      <c r="E602" s="5"/>
      <c r="F602" s="4"/>
      <c r="G602" s="4"/>
      <c r="H602" s="4"/>
      <c r="I602" s="3"/>
      <c r="J602" s="3"/>
      <c r="K602"/>
      <c r="L602"/>
      <c r="M602" s="2"/>
    </row>
    <row r="603" spans="1:13" ht="16" x14ac:dyDescent="0.2">
      <c r="A603" s="5"/>
      <c r="B603" s="5"/>
      <c r="C603" s="5"/>
      <c r="D603" s="5"/>
      <c r="E603" s="5"/>
      <c r="F603" s="4"/>
      <c r="G603" s="4"/>
      <c r="H603" s="4"/>
      <c r="I603" s="3"/>
      <c r="J603" s="3"/>
      <c r="K603"/>
      <c r="L603"/>
      <c r="M603" s="2"/>
    </row>
    <row r="604" spans="1:13" ht="16" x14ac:dyDescent="0.2">
      <c r="A604" s="5"/>
      <c r="B604" s="5"/>
      <c r="C604" s="5"/>
      <c r="D604" s="5"/>
      <c r="E604" s="5"/>
      <c r="F604" s="4"/>
      <c r="G604" s="4"/>
      <c r="H604" s="4"/>
      <c r="I604" s="3"/>
      <c r="J604" s="3"/>
      <c r="K604"/>
      <c r="L604"/>
      <c r="M604" s="2"/>
    </row>
    <row r="605" spans="1:13" ht="16" x14ac:dyDescent="0.2">
      <c r="A605" s="5"/>
      <c r="B605" s="5"/>
      <c r="C605" s="5"/>
      <c r="D605" s="5"/>
      <c r="E605" s="5"/>
      <c r="F605" s="4"/>
      <c r="G605" s="4"/>
      <c r="H605" s="4"/>
      <c r="I605" s="3"/>
      <c r="J605" s="3"/>
      <c r="K605"/>
      <c r="L605"/>
      <c r="M605" s="2"/>
    </row>
    <row r="606" spans="1:13" ht="16" x14ac:dyDescent="0.2">
      <c r="A606" s="5"/>
      <c r="B606" s="5"/>
      <c r="C606" s="5"/>
      <c r="D606" s="5"/>
      <c r="E606" s="5"/>
      <c r="F606" s="4"/>
      <c r="G606" s="4"/>
      <c r="H606" s="4"/>
      <c r="I606" s="3"/>
      <c r="J606" s="3"/>
      <c r="K606"/>
      <c r="L606"/>
      <c r="M606" s="2"/>
    </row>
    <row r="607" spans="1:13" ht="16" x14ac:dyDescent="0.2">
      <c r="A607" s="5"/>
      <c r="B607" s="5"/>
      <c r="C607" s="5"/>
      <c r="D607" s="5"/>
      <c r="E607" s="5"/>
      <c r="F607" s="4"/>
      <c r="G607" s="4"/>
      <c r="H607" s="4"/>
      <c r="I607" s="3"/>
      <c r="J607" s="3"/>
      <c r="K607"/>
      <c r="L607"/>
      <c r="M607" s="2"/>
    </row>
    <row r="608" spans="1:13" ht="16" x14ac:dyDescent="0.2">
      <c r="A608" s="5"/>
      <c r="B608" s="5"/>
      <c r="C608" s="5"/>
      <c r="D608" s="5"/>
      <c r="E608" s="5"/>
      <c r="F608" s="4"/>
      <c r="G608" s="4"/>
      <c r="H608" s="4"/>
      <c r="I608" s="3"/>
      <c r="J608" s="3"/>
      <c r="K608"/>
      <c r="L608"/>
      <c r="M608" s="2"/>
    </row>
    <row r="609" spans="1:13" ht="16" x14ac:dyDescent="0.2">
      <c r="A609" s="5"/>
      <c r="B609" s="5"/>
      <c r="C609" s="5"/>
      <c r="D609" s="5"/>
      <c r="E609" s="5"/>
      <c r="F609" s="4"/>
      <c r="G609" s="4"/>
      <c r="H609" s="4"/>
      <c r="I609" s="3"/>
      <c r="J609" s="3"/>
      <c r="K609"/>
      <c r="L609"/>
      <c r="M609" s="2"/>
    </row>
    <row r="610" spans="1:13" ht="16" x14ac:dyDescent="0.2">
      <c r="A610" s="5"/>
      <c r="B610" s="5"/>
      <c r="C610" s="5"/>
      <c r="D610" s="5"/>
      <c r="E610" s="5"/>
      <c r="F610" s="4"/>
      <c r="G610" s="4"/>
      <c r="H610" s="4"/>
      <c r="I610" s="3"/>
      <c r="J610" s="3"/>
      <c r="K610"/>
      <c r="L610"/>
      <c r="M610" s="2"/>
    </row>
    <row r="611" spans="1:13" ht="16" x14ac:dyDescent="0.2">
      <c r="A611" s="5"/>
      <c r="B611" s="5"/>
      <c r="C611" s="5"/>
      <c r="D611" s="5"/>
      <c r="E611" s="5"/>
      <c r="F611" s="4"/>
      <c r="G611" s="4"/>
      <c r="H611" s="4"/>
      <c r="I611" s="3"/>
      <c r="J611" s="3"/>
      <c r="K611"/>
      <c r="L611"/>
      <c r="M611" s="2"/>
    </row>
    <row r="612" spans="1:13" ht="16" x14ac:dyDescent="0.2">
      <c r="A612" s="5"/>
      <c r="B612" s="5"/>
      <c r="C612" s="5"/>
      <c r="D612" s="5"/>
      <c r="E612" s="5"/>
      <c r="F612" s="4"/>
      <c r="G612" s="4"/>
      <c r="H612" s="4"/>
      <c r="I612" s="3"/>
      <c r="J612" s="3"/>
      <c r="K612"/>
      <c r="L612"/>
      <c r="M612" s="2"/>
    </row>
    <row r="613" spans="1:13" ht="16" x14ac:dyDescent="0.2">
      <c r="A613" s="5"/>
      <c r="B613" s="5"/>
      <c r="C613" s="5"/>
      <c r="D613" s="5"/>
      <c r="E613" s="5"/>
      <c r="F613" s="4"/>
      <c r="G613" s="4"/>
      <c r="H613" s="4"/>
      <c r="I613" s="3"/>
      <c r="J613" s="3"/>
      <c r="K613"/>
      <c r="L613"/>
      <c r="M613" s="2"/>
    </row>
    <row r="614" spans="1:13" ht="16" x14ac:dyDescent="0.2">
      <c r="A614" s="5"/>
      <c r="B614" s="5"/>
      <c r="C614" s="5"/>
      <c r="D614" s="5"/>
      <c r="E614" s="5"/>
      <c r="F614" s="4"/>
      <c r="G614" s="4"/>
      <c r="H614" s="4"/>
      <c r="I614" s="3"/>
      <c r="J614" s="3"/>
      <c r="K614"/>
      <c r="L614"/>
      <c r="M614" s="2"/>
    </row>
    <row r="615" spans="1:13" ht="16" x14ac:dyDescent="0.2">
      <c r="A615" s="5"/>
      <c r="B615" s="5"/>
      <c r="C615" s="5"/>
      <c r="D615" s="5"/>
      <c r="E615" s="5"/>
      <c r="F615" s="4"/>
      <c r="G615" s="4"/>
      <c r="H615" s="4"/>
      <c r="I615" s="3"/>
      <c r="J615" s="3"/>
      <c r="K615"/>
      <c r="L615"/>
      <c r="M615" s="2"/>
    </row>
    <row r="616" spans="1:13" ht="16" x14ac:dyDescent="0.2">
      <c r="A616" s="5"/>
      <c r="B616" s="5"/>
      <c r="C616" s="5"/>
      <c r="D616" s="5"/>
      <c r="E616" s="5"/>
      <c r="F616" s="4"/>
      <c r="G616" s="4"/>
      <c r="H616" s="4"/>
      <c r="I616" s="3"/>
      <c r="J616" s="3"/>
      <c r="K616"/>
      <c r="L616"/>
      <c r="M616" s="2"/>
    </row>
    <row r="617" spans="1:13" ht="16" x14ac:dyDescent="0.2">
      <c r="A617" s="5"/>
      <c r="B617" s="5"/>
      <c r="C617" s="5"/>
      <c r="D617" s="5"/>
      <c r="E617" s="5"/>
      <c r="F617" s="4"/>
      <c r="G617" s="4"/>
      <c r="H617" s="4"/>
      <c r="I617" s="3"/>
      <c r="J617" s="3"/>
      <c r="K617"/>
      <c r="L617"/>
      <c r="M617" s="2"/>
    </row>
    <row r="618" spans="1:13" ht="16" x14ac:dyDescent="0.2">
      <c r="A618" s="5"/>
      <c r="B618" s="5"/>
      <c r="C618" s="5"/>
      <c r="D618" s="5"/>
      <c r="E618" s="5"/>
      <c r="F618" s="4"/>
      <c r="G618" s="4"/>
      <c r="H618" s="4"/>
      <c r="I618" s="3"/>
      <c r="J618" s="3"/>
      <c r="K618"/>
      <c r="L618"/>
      <c r="M618" s="2"/>
    </row>
    <row r="619" spans="1:13" ht="16" x14ac:dyDescent="0.2">
      <c r="A619" s="5"/>
      <c r="B619" s="5"/>
      <c r="C619" s="5"/>
      <c r="D619" s="5"/>
      <c r="E619" s="5"/>
      <c r="F619" s="4"/>
      <c r="G619" s="4"/>
      <c r="H619" s="4"/>
      <c r="I619" s="3"/>
      <c r="J619" s="3"/>
      <c r="K619"/>
      <c r="L619"/>
      <c r="M619" s="2"/>
    </row>
    <row r="620" spans="1:13" ht="16" x14ac:dyDescent="0.2">
      <c r="A620" s="5"/>
      <c r="B620" s="5"/>
      <c r="C620" s="5"/>
      <c r="D620" s="5"/>
      <c r="E620" s="5"/>
      <c r="F620" s="4"/>
      <c r="G620" s="4"/>
      <c r="H620" s="4"/>
      <c r="I620" s="3"/>
      <c r="J620" s="3"/>
      <c r="K620"/>
      <c r="L620"/>
      <c r="M620" s="2"/>
    </row>
    <row r="621" spans="1:13" ht="16" x14ac:dyDescent="0.2">
      <c r="A621" s="5"/>
      <c r="B621" s="5"/>
      <c r="C621" s="5"/>
      <c r="D621" s="5"/>
      <c r="E621" s="5"/>
      <c r="F621" s="4"/>
      <c r="G621" s="4"/>
      <c r="H621" s="4"/>
      <c r="I621" s="3"/>
      <c r="J621" s="3"/>
      <c r="K621"/>
      <c r="L621"/>
      <c r="M621" s="2"/>
    </row>
    <row r="622" spans="1:13" ht="16" x14ac:dyDescent="0.2">
      <c r="A622" s="5"/>
      <c r="B622" s="5"/>
      <c r="C622" s="5"/>
      <c r="D622" s="5"/>
      <c r="E622" s="5"/>
      <c r="F622" s="4"/>
      <c r="G622" s="4"/>
      <c r="H622" s="4"/>
      <c r="I622" s="3"/>
      <c r="J622" s="3"/>
      <c r="K622"/>
      <c r="L622"/>
      <c r="M622" s="2"/>
    </row>
    <row r="623" spans="1:13" ht="16" x14ac:dyDescent="0.2">
      <c r="A623" s="5"/>
      <c r="B623" s="5"/>
      <c r="C623" s="5"/>
      <c r="D623" s="5"/>
      <c r="E623" s="5"/>
      <c r="F623" s="4"/>
      <c r="G623" s="4"/>
      <c r="H623" s="4"/>
      <c r="I623" s="3"/>
      <c r="J623" s="3"/>
      <c r="K623"/>
      <c r="L623"/>
      <c r="M623" s="2"/>
    </row>
    <row r="624" spans="1:13" ht="16" x14ac:dyDescent="0.2">
      <c r="A624" s="5"/>
      <c r="B624" s="5"/>
      <c r="C624" s="5"/>
      <c r="D624" s="5"/>
      <c r="E624" s="5"/>
      <c r="F624" s="4"/>
      <c r="G624" s="4"/>
      <c r="H624" s="4"/>
      <c r="I624" s="3"/>
      <c r="J624" s="3"/>
      <c r="K624"/>
      <c r="L624"/>
      <c r="M624" s="2"/>
    </row>
    <row r="625" spans="1:13" ht="16" x14ac:dyDescent="0.2">
      <c r="A625" s="5"/>
      <c r="B625" s="5"/>
      <c r="C625" s="5"/>
      <c r="D625" s="5"/>
      <c r="E625" s="5"/>
      <c r="F625" s="4"/>
      <c r="G625" s="4"/>
      <c r="H625" s="4"/>
      <c r="I625" s="3"/>
      <c r="J625" s="3"/>
      <c r="K625"/>
      <c r="L625"/>
      <c r="M625" s="2"/>
    </row>
    <row r="626" spans="1:13" ht="16" x14ac:dyDescent="0.2">
      <c r="A626" s="5"/>
      <c r="B626" s="5"/>
      <c r="C626" s="5"/>
      <c r="D626" s="5"/>
      <c r="E626" s="5"/>
      <c r="F626" s="4"/>
      <c r="G626" s="4"/>
      <c r="H626" s="4"/>
      <c r="I626" s="3"/>
      <c r="J626" s="3"/>
      <c r="K626"/>
      <c r="L626"/>
      <c r="M626" s="2"/>
    </row>
    <row r="627" spans="1:13" ht="16" x14ac:dyDescent="0.2">
      <c r="A627" s="5"/>
      <c r="B627" s="5"/>
      <c r="C627" s="5"/>
      <c r="D627" s="5"/>
      <c r="E627" s="5"/>
      <c r="F627" s="4"/>
      <c r="G627" s="4"/>
      <c r="H627" s="4"/>
      <c r="I627" s="3"/>
      <c r="J627" s="3"/>
      <c r="K627"/>
      <c r="L627"/>
      <c r="M627" s="2"/>
    </row>
    <row r="628" spans="1:13" ht="16" x14ac:dyDescent="0.2">
      <c r="A628" s="5"/>
      <c r="B628" s="5"/>
      <c r="C628" s="5"/>
      <c r="D628" s="5"/>
      <c r="E628" s="5"/>
      <c r="F628" s="4"/>
      <c r="G628" s="4"/>
      <c r="H628" s="4"/>
      <c r="I628" s="3"/>
      <c r="J628" s="3"/>
      <c r="K628"/>
      <c r="L628"/>
      <c r="M628" s="2"/>
    </row>
    <row r="629" spans="1:13" ht="16" x14ac:dyDescent="0.2">
      <c r="A629" s="5"/>
      <c r="B629" s="5"/>
      <c r="C629" s="5"/>
      <c r="D629" s="5"/>
      <c r="E629" s="5"/>
      <c r="F629" s="4"/>
      <c r="G629" s="4"/>
      <c r="H629" s="4"/>
      <c r="I629" s="3"/>
      <c r="J629" s="3"/>
      <c r="K629"/>
      <c r="L629"/>
      <c r="M629" s="2"/>
    </row>
    <row r="630" spans="1:13" ht="16" x14ac:dyDescent="0.2">
      <c r="A630" s="5"/>
      <c r="B630" s="5"/>
      <c r="C630" s="5"/>
      <c r="D630" s="5"/>
      <c r="E630" s="5"/>
      <c r="F630" s="4"/>
      <c r="G630" s="4"/>
      <c r="H630" s="4"/>
      <c r="I630" s="3"/>
      <c r="J630" s="3"/>
      <c r="K630"/>
      <c r="L630"/>
      <c r="M630" s="2"/>
    </row>
    <row r="631" spans="1:13" ht="16" x14ac:dyDescent="0.2">
      <c r="A631" s="5"/>
      <c r="B631" s="5"/>
      <c r="C631" s="5"/>
      <c r="D631" s="5"/>
      <c r="E631" s="5"/>
      <c r="F631" s="4"/>
      <c r="G631" s="4"/>
      <c r="H631" s="4"/>
      <c r="I631" s="3"/>
      <c r="J631" s="3"/>
      <c r="K631"/>
      <c r="L631"/>
      <c r="M631" s="2"/>
    </row>
    <row r="632" spans="1:13" ht="16" x14ac:dyDescent="0.2">
      <c r="A632" s="5"/>
      <c r="B632" s="5"/>
      <c r="C632" s="5"/>
      <c r="D632" s="5"/>
      <c r="E632" s="5"/>
      <c r="F632" s="4"/>
      <c r="G632" s="4"/>
      <c r="H632" s="4"/>
      <c r="I632" s="3"/>
      <c r="J632" s="3"/>
      <c r="K632"/>
      <c r="L632"/>
      <c r="M632" s="2"/>
    </row>
    <row r="633" spans="1:13" ht="16" x14ac:dyDescent="0.2">
      <c r="A633" s="5"/>
      <c r="B633" s="5"/>
      <c r="C633" s="5"/>
      <c r="D633" s="5"/>
      <c r="E633" s="5"/>
      <c r="F633" s="4"/>
      <c r="G633" s="4"/>
      <c r="H633" s="4"/>
      <c r="I633" s="3"/>
      <c r="J633" s="3"/>
      <c r="K633"/>
      <c r="L633"/>
      <c r="M633" s="2"/>
    </row>
    <row r="634" spans="1:13" ht="16" x14ac:dyDescent="0.2">
      <c r="A634" s="5"/>
      <c r="B634" s="5"/>
      <c r="C634" s="5"/>
      <c r="D634" s="5"/>
      <c r="E634" s="5"/>
      <c r="F634" s="4"/>
      <c r="G634" s="4"/>
      <c r="H634" s="4"/>
      <c r="I634" s="3"/>
      <c r="J634" s="3"/>
      <c r="K634"/>
      <c r="L634"/>
      <c r="M634" s="2"/>
    </row>
    <row r="635" spans="1:13" ht="16" x14ac:dyDescent="0.2">
      <c r="A635" s="5"/>
      <c r="B635" s="5"/>
      <c r="C635" s="5"/>
      <c r="D635" s="5"/>
      <c r="E635" s="5"/>
      <c r="F635" s="4"/>
      <c r="G635" s="4"/>
      <c r="H635" s="4"/>
      <c r="I635" s="3"/>
      <c r="J635" s="3"/>
      <c r="K635"/>
      <c r="L635"/>
      <c r="M635" s="2"/>
    </row>
    <row r="636" spans="1:13" ht="16" x14ac:dyDescent="0.2">
      <c r="A636" s="5"/>
      <c r="B636" s="5"/>
      <c r="C636" s="5"/>
      <c r="D636" s="5"/>
      <c r="E636" s="5"/>
      <c r="F636" s="4"/>
      <c r="G636" s="4"/>
      <c r="H636" s="4"/>
      <c r="I636" s="3"/>
      <c r="J636" s="3"/>
      <c r="K636"/>
      <c r="L636"/>
      <c r="M636" s="2"/>
    </row>
    <row r="637" spans="1:13" ht="16" x14ac:dyDescent="0.2">
      <c r="A637" s="5"/>
      <c r="B637" s="5"/>
      <c r="C637" s="5"/>
      <c r="D637" s="5"/>
      <c r="E637" s="5"/>
      <c r="F637" s="4"/>
      <c r="G637" s="4"/>
      <c r="H637" s="4"/>
      <c r="I637" s="3"/>
      <c r="J637" s="3"/>
      <c r="K637"/>
      <c r="L637"/>
      <c r="M637" s="2"/>
    </row>
    <row r="638" spans="1:13" ht="16" x14ac:dyDescent="0.2">
      <c r="A638" s="5"/>
      <c r="B638" s="5"/>
      <c r="C638" s="5"/>
      <c r="D638" s="5"/>
      <c r="E638" s="5"/>
      <c r="F638" s="4"/>
      <c r="G638" s="4"/>
      <c r="H638" s="4"/>
      <c r="I638" s="3"/>
      <c r="J638" s="3"/>
      <c r="K638"/>
      <c r="L638"/>
      <c r="M638" s="2"/>
    </row>
    <row r="639" spans="1:13" ht="16" x14ac:dyDescent="0.2">
      <c r="A639" s="5"/>
      <c r="B639" s="5"/>
      <c r="C639" s="5"/>
      <c r="D639" s="5"/>
      <c r="E639" s="5"/>
      <c r="F639" s="4"/>
      <c r="G639" s="4"/>
      <c r="H639" s="4"/>
      <c r="I639" s="3"/>
      <c r="J639" s="3"/>
      <c r="K639"/>
      <c r="L639"/>
      <c r="M639" s="2"/>
    </row>
    <row r="640" spans="1:13" ht="16" x14ac:dyDescent="0.2">
      <c r="A640" s="5"/>
      <c r="B640" s="5"/>
      <c r="C640" s="5"/>
      <c r="D640" s="5"/>
      <c r="E640" s="5"/>
      <c r="F640" s="4"/>
      <c r="G640" s="4"/>
      <c r="H640" s="4"/>
      <c r="I640" s="3"/>
      <c r="J640" s="3"/>
      <c r="K640"/>
      <c r="L640"/>
      <c r="M640" s="2"/>
    </row>
    <row r="641" spans="1:13" ht="16" x14ac:dyDescent="0.2">
      <c r="A641" s="5"/>
      <c r="B641" s="5"/>
      <c r="C641" s="5"/>
      <c r="D641" s="5"/>
      <c r="E641" s="5"/>
      <c r="F641" s="4"/>
      <c r="G641" s="4"/>
      <c r="H641" s="4"/>
      <c r="I641" s="3"/>
      <c r="J641" s="3"/>
      <c r="K641"/>
      <c r="L641"/>
      <c r="M641" s="2"/>
    </row>
    <row r="642" spans="1:13" ht="16" x14ac:dyDescent="0.2">
      <c r="A642" s="5"/>
      <c r="B642" s="5"/>
      <c r="C642" s="5"/>
      <c r="D642" s="5"/>
      <c r="E642" s="5"/>
      <c r="F642" s="4"/>
      <c r="G642" s="4"/>
      <c r="H642" s="4"/>
      <c r="I642" s="3"/>
      <c r="J642" s="3"/>
      <c r="K642"/>
      <c r="L642"/>
      <c r="M642" s="2"/>
    </row>
    <row r="643" spans="1:13" ht="16" x14ac:dyDescent="0.2">
      <c r="A643" s="5"/>
      <c r="B643" s="5"/>
      <c r="C643" s="5"/>
      <c r="D643" s="5"/>
      <c r="E643" s="5"/>
      <c r="F643" s="4"/>
      <c r="G643" s="4"/>
      <c r="H643" s="4"/>
      <c r="I643" s="3"/>
      <c r="J643" s="3"/>
      <c r="K643"/>
      <c r="L643"/>
      <c r="M643" s="2"/>
    </row>
    <row r="644" spans="1:13" ht="16" x14ac:dyDescent="0.2">
      <c r="A644" s="5"/>
      <c r="B644" s="5"/>
      <c r="C644" s="5"/>
      <c r="D644" s="5"/>
      <c r="E644" s="5"/>
      <c r="F644" s="4"/>
      <c r="G644" s="4"/>
      <c r="H644" s="4"/>
      <c r="I644" s="3"/>
      <c r="J644" s="3"/>
      <c r="K644"/>
      <c r="L644"/>
      <c r="M644" s="2"/>
    </row>
    <row r="645" spans="1:13" ht="16" x14ac:dyDescent="0.2">
      <c r="A645" s="5"/>
      <c r="B645" s="5"/>
      <c r="C645" s="5"/>
      <c r="D645" s="5"/>
      <c r="E645" s="5"/>
      <c r="F645" s="4"/>
      <c r="G645" s="4"/>
      <c r="H645" s="4"/>
      <c r="I645" s="3"/>
      <c r="J645" s="3"/>
      <c r="K645"/>
      <c r="L645"/>
      <c r="M645" s="2"/>
    </row>
    <row r="646" spans="1:13" ht="16" x14ac:dyDescent="0.2">
      <c r="A646" s="5"/>
      <c r="B646" s="5"/>
      <c r="C646" s="5"/>
      <c r="D646" s="5"/>
      <c r="E646" s="5"/>
      <c r="F646" s="4"/>
      <c r="G646" s="4"/>
      <c r="H646" s="4"/>
      <c r="I646" s="3"/>
      <c r="J646" s="3"/>
      <c r="K646"/>
      <c r="L646"/>
      <c r="M646" s="2"/>
    </row>
    <row r="647" spans="1:13" ht="16" x14ac:dyDescent="0.2">
      <c r="A647" s="5"/>
      <c r="B647" s="5"/>
      <c r="C647" s="5"/>
      <c r="D647" s="5"/>
      <c r="E647" s="5"/>
      <c r="F647" s="4"/>
      <c r="G647" s="4"/>
      <c r="H647" s="4"/>
      <c r="I647" s="3"/>
      <c r="J647" s="3"/>
      <c r="K647"/>
      <c r="L647"/>
      <c r="M647" s="2"/>
    </row>
    <row r="648" spans="1:13" ht="16" x14ac:dyDescent="0.2">
      <c r="A648" s="5"/>
      <c r="B648" s="5"/>
      <c r="C648" s="5"/>
      <c r="D648" s="5"/>
      <c r="E648" s="5"/>
      <c r="F648" s="4"/>
      <c r="G648" s="4"/>
      <c r="H648" s="4"/>
      <c r="I648" s="3"/>
      <c r="J648" s="3"/>
      <c r="K648"/>
      <c r="L648"/>
      <c r="M648" s="2"/>
    </row>
    <row r="649" spans="1:13" ht="16" x14ac:dyDescent="0.2">
      <c r="A649" s="5"/>
      <c r="B649" s="5"/>
      <c r="C649" s="5"/>
      <c r="D649" s="5"/>
      <c r="E649" s="5"/>
      <c r="F649" s="4"/>
      <c r="G649" s="4"/>
      <c r="H649" s="4"/>
      <c r="I649" s="3"/>
      <c r="J649" s="3"/>
      <c r="K649"/>
      <c r="L649"/>
      <c r="M649" s="2"/>
    </row>
    <row r="650" spans="1:13" ht="16" x14ac:dyDescent="0.2">
      <c r="A650" s="5"/>
      <c r="B650" s="5"/>
      <c r="C650" s="5"/>
      <c r="D650" s="5"/>
      <c r="E650" s="5"/>
      <c r="F650" s="4"/>
      <c r="G650" s="4"/>
      <c r="H650" s="4"/>
      <c r="I650" s="3"/>
      <c r="J650" s="3"/>
      <c r="K650"/>
      <c r="L650"/>
      <c r="M650" s="2"/>
    </row>
    <row r="651" spans="1:13" ht="16" x14ac:dyDescent="0.2">
      <c r="A651" s="5"/>
      <c r="B651" s="5"/>
      <c r="C651" s="5"/>
      <c r="D651" s="5"/>
      <c r="E651" s="5"/>
      <c r="F651" s="4"/>
      <c r="G651" s="4"/>
      <c r="H651" s="4"/>
      <c r="I651" s="3"/>
      <c r="J651" s="3"/>
      <c r="K651"/>
      <c r="L651"/>
      <c r="M651" s="2"/>
    </row>
    <row r="652" spans="1:13" ht="16" x14ac:dyDescent="0.2">
      <c r="A652" s="5"/>
      <c r="B652" s="5"/>
      <c r="C652" s="5"/>
      <c r="D652" s="5"/>
      <c r="E652" s="5"/>
      <c r="F652" s="4"/>
      <c r="G652" s="4"/>
      <c r="H652" s="4"/>
      <c r="I652" s="3"/>
      <c r="J652" s="3"/>
      <c r="K652"/>
      <c r="L652"/>
      <c r="M652" s="2"/>
    </row>
    <row r="653" spans="1:13" ht="16" x14ac:dyDescent="0.2">
      <c r="A653" s="5"/>
      <c r="B653" s="5"/>
      <c r="C653" s="5"/>
      <c r="D653" s="5"/>
      <c r="E653" s="5"/>
      <c r="F653" s="4"/>
      <c r="G653" s="4"/>
      <c r="H653" s="4"/>
      <c r="I653" s="3"/>
      <c r="J653" s="3"/>
      <c r="K653"/>
      <c r="L653"/>
      <c r="M653" s="2"/>
    </row>
    <row r="654" spans="1:13" ht="16" x14ac:dyDescent="0.2">
      <c r="A654" s="5"/>
      <c r="B654" s="5"/>
      <c r="C654" s="5"/>
      <c r="D654" s="5"/>
      <c r="E654" s="5"/>
      <c r="F654" s="4"/>
      <c r="G654" s="4"/>
      <c r="H654" s="4"/>
      <c r="I654" s="3"/>
      <c r="J654" s="3"/>
      <c r="K654"/>
      <c r="L654"/>
      <c r="M654" s="2"/>
    </row>
    <row r="655" spans="1:13" ht="16" x14ac:dyDescent="0.2">
      <c r="A655" s="5"/>
      <c r="B655" s="5"/>
      <c r="C655" s="5"/>
      <c r="D655" s="5"/>
      <c r="E655" s="5"/>
      <c r="F655" s="4"/>
      <c r="G655" s="4"/>
      <c r="H655" s="4"/>
      <c r="I655" s="3"/>
      <c r="J655" s="3"/>
      <c r="K655"/>
      <c r="L655"/>
      <c r="M655" s="2"/>
    </row>
    <row r="656" spans="1:13" ht="16" x14ac:dyDescent="0.2">
      <c r="A656" s="5"/>
      <c r="B656" s="5"/>
      <c r="C656" s="5"/>
      <c r="D656" s="5"/>
      <c r="E656" s="5"/>
      <c r="F656" s="4"/>
      <c r="G656" s="4"/>
      <c r="H656" s="4"/>
      <c r="I656" s="3"/>
      <c r="J656" s="3"/>
      <c r="K656"/>
      <c r="L656"/>
      <c r="M656" s="2"/>
    </row>
    <row r="657" spans="1:13" ht="16" x14ac:dyDescent="0.2">
      <c r="A657" s="5"/>
      <c r="B657" s="5"/>
      <c r="C657" s="5"/>
      <c r="D657" s="5"/>
      <c r="E657" s="5"/>
      <c r="F657" s="4"/>
      <c r="G657" s="4"/>
      <c r="H657" s="4"/>
      <c r="I657" s="3"/>
      <c r="J657" s="3"/>
      <c r="K657"/>
      <c r="L657"/>
      <c r="M657" s="2"/>
    </row>
    <row r="658" spans="1:13" ht="16" x14ac:dyDescent="0.2">
      <c r="A658" s="5"/>
      <c r="B658" s="5"/>
      <c r="C658" s="5"/>
      <c r="D658" s="5"/>
      <c r="E658" s="5"/>
      <c r="F658" s="4"/>
      <c r="G658" s="4"/>
      <c r="H658" s="4"/>
      <c r="I658" s="3"/>
      <c r="J658" s="3"/>
      <c r="K658"/>
      <c r="L658"/>
      <c r="M658" s="2"/>
    </row>
    <row r="659" spans="1:13" ht="16" x14ac:dyDescent="0.2">
      <c r="A659" s="5"/>
      <c r="B659" s="5"/>
      <c r="C659" s="5"/>
      <c r="D659" s="5"/>
      <c r="E659" s="5"/>
      <c r="F659" s="4"/>
      <c r="G659" s="4"/>
      <c r="H659" s="4"/>
      <c r="I659" s="3"/>
      <c r="J659" s="3"/>
      <c r="K659"/>
      <c r="L659"/>
      <c r="M659" s="2"/>
    </row>
    <row r="660" spans="1:13" ht="16" x14ac:dyDescent="0.2">
      <c r="A660" s="5"/>
      <c r="B660" s="5"/>
      <c r="C660" s="5"/>
      <c r="D660" s="5"/>
      <c r="E660" s="5"/>
      <c r="F660" s="4"/>
      <c r="G660" s="4"/>
      <c r="H660" s="4"/>
      <c r="I660" s="3"/>
      <c r="J660" s="3"/>
      <c r="K660"/>
      <c r="L660"/>
      <c r="M660" s="2"/>
    </row>
    <row r="661" spans="1:13" ht="16" x14ac:dyDescent="0.2">
      <c r="A661" s="5"/>
      <c r="B661" s="5"/>
      <c r="C661" s="5"/>
      <c r="D661" s="5"/>
      <c r="E661" s="5"/>
      <c r="F661" s="4"/>
      <c r="G661" s="4"/>
      <c r="H661" s="4"/>
      <c r="I661" s="3"/>
      <c r="J661" s="3"/>
      <c r="K661"/>
      <c r="L661"/>
      <c r="M661" s="2"/>
    </row>
    <row r="662" spans="1:13" ht="16" x14ac:dyDescent="0.2">
      <c r="A662" s="5"/>
      <c r="B662" s="5"/>
      <c r="C662" s="5"/>
      <c r="D662" s="5"/>
      <c r="E662" s="5"/>
      <c r="F662" s="4"/>
      <c r="G662" s="4"/>
      <c r="H662" s="4"/>
      <c r="I662" s="3"/>
      <c r="J662" s="3"/>
      <c r="K662"/>
      <c r="L662"/>
      <c r="M662" s="2"/>
    </row>
    <row r="663" spans="1:13" ht="16" x14ac:dyDescent="0.2">
      <c r="A663" s="5"/>
      <c r="B663" s="5"/>
      <c r="C663" s="5"/>
      <c r="D663" s="5"/>
      <c r="E663" s="5"/>
      <c r="F663" s="4"/>
      <c r="G663" s="4"/>
      <c r="H663" s="4"/>
      <c r="I663" s="3"/>
      <c r="J663" s="3"/>
      <c r="K663"/>
      <c r="L663"/>
      <c r="M663" s="2"/>
    </row>
    <row r="664" spans="1:13" ht="16" x14ac:dyDescent="0.2">
      <c r="A664" s="5"/>
      <c r="B664" s="5"/>
      <c r="C664" s="5"/>
      <c r="D664" s="5"/>
      <c r="E664" s="5"/>
      <c r="F664" s="4"/>
      <c r="G664" s="4"/>
      <c r="H664" s="4"/>
      <c r="I664" s="3"/>
      <c r="J664" s="3"/>
      <c r="K664"/>
      <c r="L664"/>
      <c r="M664" s="2"/>
    </row>
    <row r="665" spans="1:13" ht="16" x14ac:dyDescent="0.2">
      <c r="A665" s="5"/>
      <c r="B665" s="5"/>
      <c r="C665" s="5"/>
      <c r="D665" s="5"/>
      <c r="E665" s="5"/>
      <c r="F665" s="4"/>
      <c r="G665" s="4"/>
      <c r="H665" s="4"/>
      <c r="I665" s="3"/>
      <c r="J665" s="3"/>
      <c r="K665"/>
      <c r="L665"/>
      <c r="M665" s="2"/>
    </row>
    <row r="666" spans="1:13" ht="16" x14ac:dyDescent="0.2">
      <c r="A666" s="5"/>
      <c r="B666" s="5"/>
      <c r="C666" s="5"/>
      <c r="D666" s="5"/>
      <c r="E666" s="5"/>
      <c r="F666" s="4"/>
      <c r="G666" s="4"/>
      <c r="H666" s="4"/>
      <c r="I666" s="3"/>
      <c r="J666" s="3"/>
      <c r="K666"/>
      <c r="L666"/>
      <c r="M666" s="2"/>
    </row>
    <row r="667" spans="1:13" ht="16" x14ac:dyDescent="0.2">
      <c r="A667" s="5"/>
      <c r="B667" s="5"/>
      <c r="C667" s="5"/>
      <c r="D667" s="5"/>
      <c r="E667" s="5"/>
      <c r="F667" s="4"/>
      <c r="G667" s="4"/>
      <c r="H667" s="4"/>
      <c r="I667" s="3"/>
      <c r="J667" s="3"/>
      <c r="K667"/>
      <c r="L667"/>
      <c r="M667" s="2"/>
    </row>
    <row r="668" spans="1:13" ht="16" x14ac:dyDescent="0.2">
      <c r="A668" s="5"/>
      <c r="B668" s="5"/>
      <c r="C668" s="5"/>
      <c r="D668" s="5"/>
      <c r="E668" s="5"/>
      <c r="F668" s="4"/>
      <c r="G668" s="4"/>
      <c r="H668" s="4"/>
      <c r="I668" s="3"/>
      <c r="J668" s="3"/>
      <c r="K668"/>
      <c r="L668"/>
      <c r="M668" s="2"/>
    </row>
    <row r="669" spans="1:13" ht="16" x14ac:dyDescent="0.2">
      <c r="A669" s="5"/>
      <c r="B669" s="5"/>
      <c r="C669" s="5"/>
      <c r="D669" s="5"/>
      <c r="E669" s="5"/>
      <c r="F669" s="4"/>
      <c r="G669" s="4"/>
      <c r="H669" s="4"/>
      <c r="I669" s="3"/>
      <c r="J669" s="3"/>
      <c r="K669"/>
      <c r="L669"/>
      <c r="M669" s="2"/>
    </row>
    <row r="670" spans="1:13" ht="16" x14ac:dyDescent="0.2">
      <c r="A670" s="5"/>
      <c r="B670" s="5"/>
      <c r="C670" s="5"/>
      <c r="D670" s="5"/>
      <c r="E670" s="5"/>
      <c r="F670" s="4"/>
      <c r="G670" s="4"/>
      <c r="H670" s="4"/>
      <c r="I670" s="3"/>
      <c r="J670" s="3"/>
      <c r="K670"/>
      <c r="L670"/>
      <c r="M670" s="2"/>
    </row>
    <row r="671" spans="1:13" ht="16" x14ac:dyDescent="0.2">
      <c r="A671" s="5"/>
      <c r="B671" s="5"/>
      <c r="C671" s="5"/>
      <c r="D671" s="5"/>
      <c r="E671" s="5"/>
      <c r="F671" s="4"/>
      <c r="G671" s="4"/>
      <c r="H671" s="4"/>
      <c r="I671" s="3"/>
      <c r="J671" s="3"/>
      <c r="K671"/>
      <c r="L671"/>
      <c r="M671" s="2"/>
    </row>
    <row r="672" spans="1:13" ht="16" x14ac:dyDescent="0.2">
      <c r="A672" s="5"/>
      <c r="B672" s="5"/>
      <c r="C672" s="5"/>
      <c r="D672" s="5"/>
      <c r="E672" s="5"/>
      <c r="F672" s="4"/>
      <c r="G672" s="4"/>
      <c r="H672" s="4"/>
      <c r="I672" s="3"/>
      <c r="J672" s="3"/>
      <c r="K672"/>
      <c r="L672"/>
      <c r="M672" s="2"/>
    </row>
    <row r="673" spans="1:13" ht="16" x14ac:dyDescent="0.2">
      <c r="A673" s="5"/>
      <c r="B673" s="5"/>
      <c r="C673" s="5"/>
      <c r="D673" s="5"/>
      <c r="E673" s="5"/>
      <c r="F673" s="4"/>
      <c r="G673" s="4"/>
      <c r="H673" s="4"/>
      <c r="I673" s="3"/>
      <c r="J673" s="3"/>
      <c r="K673"/>
      <c r="L673"/>
      <c r="M673" s="2"/>
    </row>
    <row r="674" spans="1:13" ht="16" x14ac:dyDescent="0.2">
      <c r="A674" s="5"/>
      <c r="B674" s="5"/>
      <c r="C674" s="5"/>
      <c r="D674" s="5"/>
      <c r="E674" s="5"/>
      <c r="F674" s="4"/>
      <c r="G674" s="4"/>
      <c r="H674" s="4"/>
      <c r="I674" s="3"/>
      <c r="J674" s="3"/>
      <c r="K674"/>
      <c r="L674"/>
      <c r="M674" s="2"/>
    </row>
    <row r="675" spans="1:13" ht="16" x14ac:dyDescent="0.2">
      <c r="A675" s="5"/>
      <c r="B675" s="5"/>
      <c r="C675" s="5"/>
      <c r="D675" s="5"/>
      <c r="E675" s="5"/>
      <c r="F675" s="4"/>
      <c r="G675" s="4"/>
      <c r="H675" s="4"/>
      <c r="I675" s="3"/>
      <c r="J675" s="3"/>
      <c r="K675"/>
      <c r="L675"/>
      <c r="M675" s="2"/>
    </row>
    <row r="676" spans="1:13" ht="16" x14ac:dyDescent="0.2">
      <c r="A676" s="5"/>
      <c r="B676" s="5"/>
      <c r="C676" s="5"/>
      <c r="D676" s="5"/>
      <c r="E676" s="5"/>
      <c r="F676" s="4"/>
      <c r="G676" s="4"/>
      <c r="H676" s="4"/>
      <c r="I676" s="3"/>
      <c r="J676" s="3"/>
      <c r="K676"/>
      <c r="L676"/>
      <c r="M676" s="2"/>
    </row>
    <row r="677" spans="1:13" ht="16" x14ac:dyDescent="0.2">
      <c r="A677" s="5"/>
      <c r="B677" s="5"/>
      <c r="C677" s="5"/>
      <c r="D677" s="5"/>
      <c r="E677" s="5"/>
      <c r="F677" s="4"/>
      <c r="G677" s="4"/>
      <c r="H677" s="4"/>
      <c r="I677" s="3"/>
      <c r="J677" s="3"/>
      <c r="K677"/>
      <c r="L677"/>
      <c r="M677" s="2"/>
    </row>
    <row r="678" spans="1:13" ht="16" x14ac:dyDescent="0.2">
      <c r="A678" s="5"/>
      <c r="B678" s="5"/>
      <c r="C678" s="5"/>
      <c r="D678" s="5"/>
      <c r="E678" s="5"/>
      <c r="F678" s="4"/>
      <c r="G678" s="4"/>
      <c r="H678" s="4"/>
      <c r="I678" s="3"/>
      <c r="J678" s="3"/>
      <c r="K678"/>
      <c r="L678"/>
      <c r="M678" s="2"/>
    </row>
    <row r="679" spans="1:13" ht="16" x14ac:dyDescent="0.2">
      <c r="A679" s="5"/>
      <c r="B679" s="5"/>
      <c r="C679" s="5"/>
      <c r="D679" s="5"/>
      <c r="E679" s="5"/>
      <c r="F679" s="4"/>
      <c r="G679" s="4"/>
      <c r="H679" s="4"/>
      <c r="I679" s="3"/>
      <c r="J679" s="3"/>
      <c r="K679"/>
      <c r="L679"/>
      <c r="M679" s="2"/>
    </row>
    <row r="680" spans="1:13" ht="16" x14ac:dyDescent="0.2">
      <c r="A680" s="5"/>
      <c r="B680" s="5"/>
      <c r="C680" s="5"/>
      <c r="D680" s="5"/>
      <c r="E680" s="5"/>
      <c r="F680" s="4"/>
      <c r="G680" s="4"/>
      <c r="H680" s="4"/>
      <c r="I680" s="3"/>
      <c r="J680" s="3"/>
      <c r="K680"/>
      <c r="L680"/>
      <c r="M680" s="2"/>
    </row>
    <row r="681" spans="1:13" ht="16" x14ac:dyDescent="0.2">
      <c r="A681" s="5"/>
      <c r="B681" s="5"/>
      <c r="C681" s="5"/>
      <c r="D681" s="5"/>
      <c r="E681" s="5"/>
      <c r="F681" s="4"/>
      <c r="G681" s="4"/>
      <c r="H681" s="4"/>
      <c r="I681" s="3"/>
      <c r="J681" s="3"/>
      <c r="K681"/>
      <c r="L681"/>
      <c r="M681" s="2"/>
    </row>
    <row r="682" spans="1:13" ht="16" x14ac:dyDescent="0.2">
      <c r="A682" s="5"/>
      <c r="B682" s="5"/>
      <c r="C682" s="5"/>
      <c r="D682" s="5"/>
      <c r="E682" s="5"/>
      <c r="F682" s="4"/>
      <c r="G682" s="4"/>
      <c r="H682" s="4"/>
      <c r="I682" s="3"/>
      <c r="J682" s="3"/>
      <c r="K682"/>
      <c r="L682"/>
      <c r="M682" s="2"/>
    </row>
    <row r="683" spans="1:13" ht="16" x14ac:dyDescent="0.2">
      <c r="A683" s="5"/>
      <c r="B683" s="5"/>
      <c r="C683" s="5"/>
      <c r="D683" s="5"/>
      <c r="E683" s="5"/>
      <c r="F683" s="4"/>
      <c r="G683" s="4"/>
      <c r="H683" s="4"/>
      <c r="I683" s="3"/>
      <c r="J683" s="3"/>
      <c r="K683"/>
      <c r="L683"/>
      <c r="M683" s="2"/>
    </row>
    <row r="684" spans="1:13" ht="16" x14ac:dyDescent="0.2">
      <c r="A684" s="5"/>
      <c r="B684" s="5"/>
      <c r="C684" s="5"/>
      <c r="D684" s="5"/>
      <c r="E684" s="5"/>
      <c r="F684" s="4"/>
      <c r="G684" s="4"/>
      <c r="H684" s="4"/>
      <c r="I684" s="3"/>
      <c r="J684" s="3"/>
      <c r="K684"/>
      <c r="L684"/>
      <c r="M684" s="2"/>
    </row>
    <row r="685" spans="1:13" ht="16" x14ac:dyDescent="0.2">
      <c r="A685" s="5"/>
      <c r="B685" s="5"/>
      <c r="C685" s="5"/>
      <c r="D685" s="5"/>
      <c r="E685" s="5"/>
      <c r="F685" s="4"/>
      <c r="G685" s="4"/>
      <c r="H685" s="4"/>
      <c r="I685" s="3"/>
      <c r="J685" s="3"/>
      <c r="K685"/>
      <c r="L685"/>
      <c r="M685" s="2"/>
    </row>
    <row r="686" spans="1:13" ht="16" x14ac:dyDescent="0.2">
      <c r="A686" s="5"/>
      <c r="B686" s="5"/>
      <c r="C686" s="5"/>
      <c r="D686" s="5"/>
      <c r="E686" s="5"/>
      <c r="F686" s="4"/>
      <c r="G686" s="4"/>
      <c r="H686" s="4"/>
      <c r="I686" s="3"/>
      <c r="J686" s="3"/>
      <c r="K686"/>
      <c r="L686"/>
      <c r="M686" s="2"/>
    </row>
    <row r="687" spans="1:13" ht="16" x14ac:dyDescent="0.2">
      <c r="A687" s="5"/>
      <c r="B687" s="5"/>
      <c r="C687" s="5"/>
      <c r="D687" s="5"/>
      <c r="E687" s="5"/>
      <c r="F687" s="4"/>
      <c r="G687" s="4"/>
      <c r="H687" s="4"/>
      <c r="I687" s="3"/>
      <c r="J687" s="3"/>
      <c r="K687"/>
      <c r="L687"/>
      <c r="M687" s="2"/>
    </row>
    <row r="688" spans="1:13" ht="16" x14ac:dyDescent="0.2">
      <c r="A688" s="5"/>
      <c r="B688" s="5"/>
      <c r="C688" s="5"/>
      <c r="D688" s="5"/>
      <c r="E688" s="5"/>
      <c r="F688" s="4"/>
      <c r="G688" s="4"/>
      <c r="H688" s="4"/>
      <c r="I688" s="3"/>
      <c r="J688" s="3"/>
      <c r="K688"/>
      <c r="L688"/>
      <c r="M688" s="2"/>
    </row>
    <row r="689" spans="1:13" ht="16" x14ac:dyDescent="0.2">
      <c r="A689" s="5"/>
      <c r="B689" s="5"/>
      <c r="C689" s="5"/>
      <c r="D689" s="5"/>
      <c r="E689" s="5"/>
      <c r="F689" s="4"/>
      <c r="G689" s="4"/>
      <c r="H689" s="4"/>
      <c r="I689" s="3"/>
      <c r="J689" s="3"/>
      <c r="K689"/>
      <c r="L689"/>
      <c r="M689" s="2"/>
    </row>
    <row r="690" spans="1:13" ht="16" x14ac:dyDescent="0.2">
      <c r="A690" s="5"/>
      <c r="B690" s="5"/>
      <c r="C690" s="5"/>
      <c r="D690" s="5"/>
      <c r="E690" s="5"/>
      <c r="F690" s="4"/>
      <c r="G690" s="4"/>
      <c r="H690" s="4"/>
      <c r="I690" s="3"/>
      <c r="J690" s="3"/>
      <c r="K690"/>
      <c r="L690"/>
      <c r="M690" s="2"/>
    </row>
    <row r="691" spans="1:13" ht="16" x14ac:dyDescent="0.2">
      <c r="A691" s="5"/>
      <c r="B691" s="5"/>
      <c r="C691" s="5"/>
      <c r="D691" s="5"/>
      <c r="E691" s="5"/>
      <c r="F691" s="4"/>
      <c r="G691" s="4"/>
      <c r="H691" s="4"/>
      <c r="I691" s="3"/>
      <c r="J691" s="3"/>
      <c r="K691"/>
      <c r="L691"/>
      <c r="M691" s="2"/>
    </row>
    <row r="692" spans="1:13" ht="16" x14ac:dyDescent="0.2">
      <c r="A692" s="5"/>
      <c r="B692" s="5"/>
      <c r="C692" s="5"/>
      <c r="D692" s="5"/>
      <c r="E692" s="5"/>
      <c r="F692" s="4"/>
      <c r="G692" s="4"/>
      <c r="H692" s="4"/>
      <c r="I692" s="3"/>
      <c r="J692" s="3"/>
      <c r="K692"/>
      <c r="L692"/>
      <c r="M692" s="2"/>
    </row>
    <row r="693" spans="1:13" ht="16" x14ac:dyDescent="0.2">
      <c r="A693" s="5"/>
      <c r="B693" s="5"/>
      <c r="C693" s="5"/>
      <c r="D693" s="5"/>
      <c r="E693" s="5"/>
      <c r="F693" s="4"/>
      <c r="G693" s="4"/>
      <c r="H693" s="4"/>
      <c r="I693" s="3"/>
      <c r="J693" s="3"/>
      <c r="K693"/>
      <c r="L693"/>
      <c r="M693" s="2"/>
    </row>
    <row r="694" spans="1:13" ht="16" x14ac:dyDescent="0.2">
      <c r="A694" s="5"/>
      <c r="B694" s="5"/>
      <c r="C694" s="5"/>
      <c r="D694" s="5"/>
      <c r="E694" s="5"/>
      <c r="F694" s="4"/>
      <c r="G694" s="4"/>
      <c r="H694" s="4"/>
      <c r="I694" s="3"/>
      <c r="J694" s="3"/>
      <c r="K694"/>
      <c r="L694"/>
      <c r="M694" s="2"/>
    </row>
    <row r="695" spans="1:13" ht="16" x14ac:dyDescent="0.2">
      <c r="A695" s="5"/>
      <c r="B695" s="5"/>
      <c r="C695" s="5"/>
      <c r="D695" s="5"/>
      <c r="E695" s="5"/>
      <c r="F695" s="4"/>
      <c r="G695" s="4"/>
      <c r="H695" s="4"/>
      <c r="I695" s="3"/>
      <c r="J695" s="3"/>
      <c r="K695"/>
      <c r="L695"/>
      <c r="M695" s="2"/>
    </row>
    <row r="696" spans="1:13" ht="16" x14ac:dyDescent="0.2">
      <c r="A696" s="5"/>
      <c r="B696" s="5"/>
      <c r="C696" s="5"/>
      <c r="D696" s="5"/>
      <c r="E696" s="5"/>
      <c r="F696" s="4"/>
      <c r="G696" s="4"/>
      <c r="H696" s="4"/>
      <c r="I696" s="3"/>
      <c r="J696" s="3"/>
      <c r="K696"/>
      <c r="L696"/>
      <c r="M696" s="2"/>
    </row>
    <row r="697" spans="1:13" ht="16" x14ac:dyDescent="0.2">
      <c r="A697" s="5"/>
      <c r="B697" s="5"/>
      <c r="C697" s="5"/>
      <c r="D697" s="5"/>
      <c r="E697" s="5"/>
      <c r="F697" s="4"/>
      <c r="G697" s="4"/>
      <c r="H697" s="4"/>
      <c r="I697" s="3"/>
      <c r="J697" s="3"/>
      <c r="K697"/>
      <c r="L697"/>
      <c r="M697" s="2"/>
    </row>
    <row r="698" spans="1:13" ht="16" x14ac:dyDescent="0.2">
      <c r="A698" s="5"/>
      <c r="B698" s="5"/>
      <c r="C698" s="5"/>
      <c r="D698" s="5"/>
      <c r="E698" s="5"/>
      <c r="F698" s="4"/>
      <c r="G698" s="4"/>
      <c r="H698" s="4"/>
      <c r="I698" s="3"/>
      <c r="J698" s="3"/>
      <c r="K698"/>
      <c r="L698"/>
      <c r="M698" s="2"/>
    </row>
    <row r="699" spans="1:13" ht="16" x14ac:dyDescent="0.2">
      <c r="A699" s="5"/>
      <c r="B699" s="5"/>
      <c r="C699" s="5"/>
      <c r="D699" s="5"/>
      <c r="E699" s="5"/>
      <c r="F699" s="4"/>
      <c r="G699" s="4"/>
      <c r="H699" s="4"/>
      <c r="I699" s="3"/>
      <c r="J699" s="3"/>
      <c r="K699"/>
      <c r="L699"/>
      <c r="M699" s="2"/>
    </row>
    <row r="700" spans="1:13" ht="16" x14ac:dyDescent="0.2">
      <c r="A700" s="5"/>
      <c r="B700" s="5"/>
      <c r="C700" s="5"/>
      <c r="D700" s="5"/>
      <c r="E700" s="5"/>
      <c r="F700" s="4"/>
      <c r="G700" s="4"/>
      <c r="H700" s="4"/>
      <c r="I700" s="3"/>
      <c r="J700" s="3"/>
      <c r="K700"/>
      <c r="L700"/>
      <c r="M700" s="2"/>
    </row>
    <row r="701" spans="1:13" ht="16" x14ac:dyDescent="0.2">
      <c r="A701" s="5"/>
      <c r="B701" s="5"/>
      <c r="C701" s="5"/>
      <c r="D701" s="5"/>
      <c r="E701" s="5"/>
      <c r="F701" s="4"/>
      <c r="G701" s="4"/>
      <c r="H701" s="4"/>
      <c r="I701" s="3"/>
      <c r="J701" s="3"/>
      <c r="K701"/>
      <c r="L701"/>
      <c r="M701" s="2"/>
    </row>
    <row r="702" spans="1:13" ht="16" x14ac:dyDescent="0.2">
      <c r="A702" s="5"/>
      <c r="B702" s="5"/>
      <c r="C702" s="5"/>
      <c r="D702" s="5"/>
      <c r="E702" s="5"/>
      <c r="F702" s="4"/>
      <c r="G702" s="4"/>
      <c r="H702" s="4"/>
      <c r="I702" s="3"/>
      <c r="J702" s="3"/>
      <c r="K702"/>
      <c r="L702"/>
      <c r="M702" s="2"/>
    </row>
    <row r="703" spans="1:13" ht="16" x14ac:dyDescent="0.2">
      <c r="A703" s="5"/>
      <c r="B703" s="5"/>
      <c r="C703" s="5"/>
      <c r="D703" s="5"/>
      <c r="E703" s="5"/>
      <c r="F703" s="4"/>
      <c r="G703" s="4"/>
      <c r="H703" s="4"/>
      <c r="I703" s="3"/>
      <c r="J703" s="3"/>
      <c r="K703"/>
      <c r="L703"/>
      <c r="M703" s="2"/>
    </row>
    <row r="704" spans="1:13" ht="16" x14ac:dyDescent="0.2">
      <c r="A704" s="5"/>
      <c r="B704" s="5"/>
      <c r="C704" s="5"/>
      <c r="D704" s="5"/>
      <c r="E704" s="5"/>
      <c r="F704" s="4"/>
      <c r="G704" s="4"/>
      <c r="H704" s="4"/>
      <c r="I704" s="3"/>
      <c r="J704" s="3"/>
      <c r="K704"/>
      <c r="L704"/>
      <c r="M704" s="2"/>
    </row>
    <row r="705" spans="1:13" ht="16" x14ac:dyDescent="0.2">
      <c r="A705" s="5"/>
      <c r="B705" s="5"/>
      <c r="C705" s="5"/>
      <c r="D705" s="5"/>
      <c r="E705" s="5"/>
      <c r="F705" s="4"/>
      <c r="G705" s="4"/>
      <c r="H705" s="4"/>
      <c r="I705" s="3"/>
      <c r="J705" s="3"/>
      <c r="K705"/>
      <c r="L705"/>
      <c r="M705" s="2"/>
    </row>
    <row r="706" spans="1:13" ht="16" x14ac:dyDescent="0.2">
      <c r="A706" s="5"/>
      <c r="B706" s="5"/>
      <c r="C706" s="5"/>
      <c r="D706" s="5"/>
      <c r="E706" s="5"/>
      <c r="F706" s="4"/>
      <c r="G706" s="4"/>
      <c r="H706" s="4"/>
      <c r="I706" s="3"/>
      <c r="J706" s="3"/>
      <c r="K706"/>
      <c r="L706"/>
      <c r="M706" s="2"/>
    </row>
    <row r="707" spans="1:13" ht="16" x14ac:dyDescent="0.2">
      <c r="A707" s="5"/>
      <c r="B707" s="5"/>
      <c r="C707" s="5"/>
      <c r="D707" s="5"/>
      <c r="E707" s="5"/>
      <c r="F707" s="4"/>
      <c r="G707" s="4"/>
      <c r="H707" s="4"/>
      <c r="I707" s="3"/>
      <c r="J707" s="3"/>
      <c r="K707"/>
      <c r="L707"/>
      <c r="M707" s="2"/>
    </row>
    <row r="708" spans="1:13" ht="16" x14ac:dyDescent="0.2">
      <c r="A708" s="5"/>
      <c r="B708" s="5"/>
      <c r="C708" s="5"/>
      <c r="D708" s="5"/>
      <c r="E708" s="5"/>
      <c r="F708" s="4"/>
      <c r="G708" s="4"/>
      <c r="H708" s="4"/>
      <c r="I708" s="3"/>
      <c r="J708" s="3"/>
      <c r="K708"/>
      <c r="L708"/>
      <c r="M708" s="2"/>
    </row>
    <row r="709" spans="1:13" ht="16" x14ac:dyDescent="0.2">
      <c r="A709" s="5"/>
      <c r="B709" s="5"/>
      <c r="C709" s="5"/>
      <c r="D709" s="5"/>
      <c r="E709" s="5"/>
      <c r="F709" s="4"/>
      <c r="G709" s="4"/>
      <c r="H709" s="4"/>
      <c r="I709" s="3"/>
      <c r="J709" s="3"/>
      <c r="K709"/>
      <c r="L709"/>
      <c r="M709" s="2"/>
    </row>
    <row r="710" spans="1:13" ht="16" x14ac:dyDescent="0.2">
      <c r="A710" s="5"/>
      <c r="B710" s="5"/>
      <c r="C710" s="5"/>
      <c r="D710" s="5"/>
      <c r="E710" s="5"/>
      <c r="F710" s="4"/>
      <c r="G710" s="4"/>
      <c r="H710" s="4"/>
      <c r="I710" s="3"/>
      <c r="J710" s="3"/>
      <c r="K710"/>
      <c r="L710"/>
      <c r="M710" s="2"/>
    </row>
    <row r="711" spans="1:13" ht="16" x14ac:dyDescent="0.2">
      <c r="A711" s="5"/>
      <c r="B711" s="5"/>
      <c r="C711" s="5"/>
      <c r="D711" s="5"/>
      <c r="E711" s="5"/>
      <c r="F711" s="4"/>
      <c r="G711" s="4"/>
      <c r="H711" s="4"/>
      <c r="I711" s="3"/>
      <c r="J711" s="3"/>
      <c r="K711"/>
      <c r="L711"/>
      <c r="M711" s="2"/>
    </row>
    <row r="712" spans="1:13" ht="16" x14ac:dyDescent="0.2">
      <c r="A712" s="5"/>
      <c r="B712" s="5"/>
      <c r="C712" s="5"/>
      <c r="D712" s="5"/>
      <c r="E712" s="5"/>
      <c r="F712" s="4"/>
      <c r="G712" s="4"/>
      <c r="H712" s="4"/>
      <c r="I712" s="3"/>
      <c r="J712" s="3"/>
      <c r="K712"/>
      <c r="L712"/>
      <c r="M712" s="2"/>
    </row>
    <row r="713" spans="1:13" ht="16" x14ac:dyDescent="0.2">
      <c r="A713" s="5"/>
      <c r="B713" s="5"/>
      <c r="C713" s="5"/>
      <c r="D713" s="5"/>
      <c r="E713" s="5"/>
      <c r="F713" s="4"/>
      <c r="G713" s="4"/>
      <c r="H713" s="4"/>
      <c r="I713" s="3"/>
      <c r="J713" s="3"/>
      <c r="K713"/>
      <c r="L713"/>
      <c r="M713" s="2"/>
    </row>
    <row r="714" spans="1:13" ht="16" x14ac:dyDescent="0.2">
      <c r="A714" s="5"/>
      <c r="B714" s="5"/>
      <c r="C714" s="5"/>
      <c r="D714" s="5"/>
      <c r="E714" s="5"/>
      <c r="F714" s="4"/>
      <c r="G714" s="4"/>
      <c r="H714" s="4"/>
      <c r="I714" s="3"/>
      <c r="J714" s="3"/>
      <c r="K714"/>
      <c r="L714"/>
      <c r="M714" s="2"/>
    </row>
    <row r="715" spans="1:13" ht="16" x14ac:dyDescent="0.2">
      <c r="A715" s="5"/>
      <c r="B715" s="5"/>
      <c r="C715" s="5"/>
      <c r="D715" s="5"/>
      <c r="E715" s="5"/>
      <c r="F715" s="4"/>
      <c r="G715" s="4"/>
      <c r="H715" s="4"/>
      <c r="I715" s="3"/>
      <c r="J715" s="3"/>
      <c r="K715"/>
      <c r="L715"/>
      <c r="M715" s="2"/>
    </row>
    <row r="716" spans="1:13" ht="16" x14ac:dyDescent="0.2">
      <c r="A716" s="5"/>
      <c r="B716" s="5"/>
      <c r="C716" s="5"/>
      <c r="D716" s="5"/>
      <c r="E716" s="5"/>
      <c r="F716" s="4"/>
      <c r="G716" s="4"/>
      <c r="H716" s="4"/>
      <c r="I716" s="3"/>
      <c r="J716" s="3"/>
      <c r="K716"/>
      <c r="L716"/>
      <c r="M716" s="2"/>
    </row>
    <row r="717" spans="1:13" ht="16" x14ac:dyDescent="0.2">
      <c r="A717" s="5"/>
      <c r="B717" s="5"/>
      <c r="C717" s="5"/>
      <c r="D717" s="5"/>
      <c r="E717" s="5"/>
      <c r="F717" s="4"/>
      <c r="G717" s="4"/>
      <c r="H717" s="4"/>
      <c r="I717" s="3"/>
      <c r="J717" s="3"/>
      <c r="K717"/>
      <c r="L717"/>
      <c r="M717" s="2"/>
    </row>
    <row r="718" spans="1:13" ht="16" x14ac:dyDescent="0.2">
      <c r="A718" s="5"/>
      <c r="B718" s="5"/>
      <c r="C718" s="5"/>
      <c r="D718" s="5"/>
      <c r="E718" s="5"/>
      <c r="F718" s="4"/>
      <c r="G718" s="4"/>
      <c r="H718" s="4"/>
      <c r="I718" s="3"/>
      <c r="J718" s="3"/>
      <c r="K718"/>
      <c r="L718"/>
      <c r="M718" s="2"/>
    </row>
    <row r="719" spans="1:13" ht="16" x14ac:dyDescent="0.2">
      <c r="A719" s="5"/>
      <c r="B719" s="5"/>
      <c r="C719" s="5"/>
      <c r="D719" s="5"/>
      <c r="E719" s="5"/>
      <c r="F719" s="4"/>
      <c r="G719" s="4"/>
      <c r="H719" s="4"/>
      <c r="I719" s="3"/>
      <c r="J719" s="3"/>
      <c r="K719"/>
      <c r="L719"/>
      <c r="M719" s="2"/>
    </row>
    <row r="720" spans="1:13" ht="16" x14ac:dyDescent="0.2">
      <c r="A720" s="5"/>
      <c r="B720" s="5"/>
      <c r="C720" s="5"/>
      <c r="D720" s="5"/>
      <c r="E720" s="5"/>
      <c r="F720" s="4"/>
      <c r="G720" s="4"/>
      <c r="H720" s="4"/>
      <c r="I720" s="3"/>
      <c r="J720" s="3"/>
      <c r="K720"/>
      <c r="L720"/>
      <c r="M720" s="2"/>
    </row>
    <row r="721" spans="1:13" ht="16" x14ac:dyDescent="0.2">
      <c r="A721" s="5"/>
      <c r="B721" s="5"/>
      <c r="C721" s="5"/>
      <c r="D721" s="5"/>
      <c r="E721" s="5"/>
      <c r="F721" s="4"/>
      <c r="G721" s="4"/>
      <c r="H721" s="4"/>
      <c r="I721" s="3"/>
      <c r="J721" s="3"/>
      <c r="K721"/>
      <c r="L721"/>
      <c r="M721" s="2"/>
    </row>
    <row r="722" spans="1:13" ht="16" x14ac:dyDescent="0.2">
      <c r="A722" s="5"/>
      <c r="B722" s="5"/>
      <c r="C722" s="5"/>
      <c r="D722" s="5"/>
      <c r="E722" s="5"/>
      <c r="F722" s="4"/>
      <c r="G722" s="4"/>
      <c r="H722" s="4"/>
      <c r="I722" s="3"/>
      <c r="J722" s="3"/>
      <c r="K722"/>
      <c r="L722"/>
      <c r="M722" s="2"/>
    </row>
    <row r="723" spans="1:13" ht="16" x14ac:dyDescent="0.2">
      <c r="A723" s="5"/>
      <c r="B723" s="5"/>
      <c r="C723" s="5"/>
      <c r="D723" s="5"/>
      <c r="E723" s="5"/>
      <c r="F723" s="4"/>
      <c r="G723" s="4"/>
      <c r="H723" s="4"/>
      <c r="I723" s="3"/>
      <c r="J723" s="3"/>
      <c r="K723"/>
      <c r="L723"/>
      <c r="M723" s="2"/>
    </row>
    <row r="724" spans="1:13" ht="16" x14ac:dyDescent="0.2">
      <c r="A724" s="5"/>
      <c r="B724" s="5"/>
      <c r="C724" s="5"/>
      <c r="D724" s="5"/>
      <c r="E724" s="5"/>
      <c r="F724" s="4"/>
      <c r="G724" s="4"/>
      <c r="H724" s="4"/>
      <c r="I724" s="3"/>
      <c r="J724" s="3"/>
      <c r="K724"/>
      <c r="L724"/>
      <c r="M724" s="2"/>
    </row>
    <row r="725" spans="1:13" ht="16" x14ac:dyDescent="0.2">
      <c r="A725" s="5"/>
      <c r="B725" s="5"/>
      <c r="C725" s="5"/>
      <c r="D725" s="5"/>
      <c r="E725" s="5"/>
      <c r="F725" s="4"/>
      <c r="G725" s="4"/>
      <c r="H725" s="4"/>
      <c r="I725" s="3"/>
      <c r="J725" s="3"/>
      <c r="K725"/>
      <c r="L725"/>
      <c r="M725" s="2"/>
    </row>
    <row r="726" spans="1:13" ht="16" x14ac:dyDescent="0.2">
      <c r="A726" s="5"/>
      <c r="B726" s="5"/>
      <c r="C726" s="5"/>
      <c r="D726" s="5"/>
      <c r="E726" s="5"/>
      <c r="F726" s="4"/>
      <c r="G726" s="4"/>
      <c r="H726" s="4"/>
      <c r="I726" s="3"/>
      <c r="J726" s="3"/>
      <c r="K726"/>
      <c r="L726"/>
      <c r="M726" s="2"/>
    </row>
    <row r="727" spans="1:13" ht="16" x14ac:dyDescent="0.2">
      <c r="A727" s="5"/>
      <c r="B727" s="5"/>
      <c r="C727" s="5"/>
      <c r="D727" s="5"/>
      <c r="E727" s="5"/>
      <c r="F727" s="4"/>
      <c r="G727" s="4"/>
      <c r="H727" s="4"/>
      <c r="I727" s="3"/>
      <c r="J727" s="3"/>
      <c r="K727"/>
      <c r="L727"/>
      <c r="M727" s="2"/>
    </row>
    <row r="728" spans="1:13" ht="16" x14ac:dyDescent="0.2">
      <c r="A728" s="5"/>
      <c r="B728" s="5"/>
      <c r="C728" s="5"/>
      <c r="D728" s="5"/>
      <c r="E728" s="5"/>
      <c r="F728" s="4"/>
      <c r="G728" s="4"/>
      <c r="H728" s="4"/>
      <c r="I728" s="3"/>
      <c r="J728" s="3"/>
      <c r="K728"/>
      <c r="L728"/>
      <c r="M728" s="2"/>
    </row>
    <row r="729" spans="1:13" ht="16" x14ac:dyDescent="0.2">
      <c r="A729" s="5"/>
      <c r="B729" s="5"/>
      <c r="C729" s="5"/>
      <c r="D729" s="5"/>
      <c r="E729" s="5"/>
      <c r="F729" s="4"/>
      <c r="G729" s="4"/>
      <c r="H729" s="4"/>
      <c r="I729" s="3"/>
      <c r="J729" s="3"/>
      <c r="K729"/>
      <c r="L729"/>
      <c r="M729" s="2"/>
    </row>
    <row r="730" spans="1:13" ht="16" x14ac:dyDescent="0.2">
      <c r="A730" s="5"/>
      <c r="B730" s="5"/>
      <c r="C730" s="5"/>
      <c r="D730" s="5"/>
      <c r="E730" s="5"/>
      <c r="F730" s="4"/>
      <c r="G730" s="4"/>
      <c r="H730" s="4"/>
      <c r="I730" s="3"/>
      <c r="J730" s="3"/>
      <c r="K730"/>
      <c r="L730"/>
      <c r="M730" s="2"/>
    </row>
    <row r="731" spans="1:13" ht="16" x14ac:dyDescent="0.2">
      <c r="A731" s="5"/>
      <c r="B731" s="5"/>
      <c r="C731" s="5"/>
      <c r="D731" s="5"/>
      <c r="E731" s="5"/>
      <c r="F731" s="4"/>
      <c r="G731" s="4"/>
      <c r="H731" s="4"/>
      <c r="I731" s="3"/>
      <c r="J731" s="3"/>
      <c r="K731"/>
      <c r="L731"/>
      <c r="M731" s="2"/>
    </row>
    <row r="732" spans="1:13" ht="16" x14ac:dyDescent="0.2">
      <c r="A732" s="5"/>
      <c r="B732" s="5"/>
      <c r="C732" s="5"/>
      <c r="D732" s="5"/>
      <c r="E732" s="5"/>
      <c r="F732" s="4"/>
      <c r="G732" s="4"/>
      <c r="H732" s="4"/>
      <c r="I732" s="3"/>
      <c r="J732" s="3"/>
      <c r="K732"/>
      <c r="L732"/>
      <c r="M732" s="2"/>
    </row>
    <row r="733" spans="1:13" ht="16" x14ac:dyDescent="0.2">
      <c r="A733" s="5"/>
      <c r="B733" s="5"/>
      <c r="C733" s="5"/>
      <c r="D733" s="5"/>
      <c r="E733" s="5"/>
      <c r="F733" s="4"/>
      <c r="G733" s="4"/>
      <c r="H733" s="4"/>
      <c r="I733" s="3"/>
      <c r="J733" s="3"/>
      <c r="K733"/>
      <c r="L733"/>
      <c r="M733" s="2"/>
    </row>
    <row r="734" spans="1:13" ht="16" x14ac:dyDescent="0.2">
      <c r="A734" s="5"/>
      <c r="B734" s="5"/>
      <c r="C734" s="5"/>
      <c r="D734" s="5"/>
      <c r="E734" s="5"/>
      <c r="F734" s="4"/>
      <c r="G734" s="4"/>
      <c r="H734" s="4"/>
      <c r="I734" s="3"/>
      <c r="J734" s="3"/>
      <c r="K734"/>
      <c r="L734"/>
      <c r="M734" s="2"/>
    </row>
    <row r="735" spans="1:13" ht="16" x14ac:dyDescent="0.2">
      <c r="A735" s="5"/>
      <c r="B735" s="5"/>
      <c r="C735" s="5"/>
      <c r="D735" s="5"/>
      <c r="E735" s="5"/>
      <c r="F735" s="4"/>
      <c r="G735" s="4"/>
      <c r="H735" s="4"/>
      <c r="I735" s="3"/>
      <c r="J735" s="3"/>
      <c r="K735"/>
      <c r="L735"/>
      <c r="M735" s="2"/>
    </row>
    <row r="736" spans="1:13" ht="16" x14ac:dyDescent="0.2">
      <c r="A736" s="5"/>
      <c r="B736" s="5"/>
      <c r="C736" s="5"/>
      <c r="D736" s="5"/>
      <c r="E736" s="5"/>
      <c r="F736" s="4"/>
      <c r="G736" s="4"/>
      <c r="H736" s="4"/>
      <c r="I736" s="3"/>
      <c r="J736" s="3"/>
      <c r="K736"/>
      <c r="L736"/>
      <c r="M736" s="2"/>
    </row>
    <row r="737" spans="1:13" ht="16" x14ac:dyDescent="0.2">
      <c r="A737" s="5"/>
      <c r="B737" s="5"/>
      <c r="C737" s="5"/>
      <c r="D737" s="5"/>
      <c r="E737" s="5"/>
      <c r="F737" s="4"/>
      <c r="G737" s="4"/>
      <c r="H737" s="4"/>
      <c r="I737" s="3"/>
      <c r="J737" s="3"/>
      <c r="K737"/>
      <c r="L737"/>
      <c r="M737" s="2"/>
    </row>
    <row r="738" spans="1:13" ht="16" x14ac:dyDescent="0.2">
      <c r="A738" s="5"/>
      <c r="B738" s="5"/>
      <c r="C738" s="5"/>
      <c r="D738" s="5"/>
      <c r="E738" s="5"/>
      <c r="F738" s="4"/>
      <c r="G738" s="4"/>
      <c r="H738" s="4"/>
      <c r="I738" s="3"/>
      <c r="J738" s="3"/>
      <c r="K738"/>
      <c r="L738"/>
      <c r="M738" s="2"/>
    </row>
    <row r="739" spans="1:13" ht="16" x14ac:dyDescent="0.2">
      <c r="A739" s="5"/>
      <c r="B739" s="5"/>
      <c r="C739" s="5"/>
      <c r="D739" s="5"/>
      <c r="E739" s="5"/>
      <c r="F739" s="4"/>
      <c r="G739" s="4"/>
      <c r="H739" s="4"/>
      <c r="I739" s="3"/>
      <c r="J739" s="3"/>
      <c r="K739"/>
      <c r="L739"/>
      <c r="M739" s="2"/>
    </row>
    <row r="740" spans="1:13" ht="16" x14ac:dyDescent="0.2">
      <c r="A740" s="5"/>
      <c r="B740" s="5"/>
      <c r="C740" s="5"/>
      <c r="D740" s="5"/>
      <c r="E740" s="5"/>
      <c r="F740" s="4"/>
      <c r="G740" s="4"/>
      <c r="H740" s="4"/>
      <c r="I740" s="3"/>
      <c r="J740" s="3"/>
      <c r="K740"/>
      <c r="L740"/>
      <c r="M740" s="2"/>
    </row>
    <row r="741" spans="1:13" ht="16" x14ac:dyDescent="0.2">
      <c r="A741" s="5"/>
      <c r="B741" s="5"/>
      <c r="C741" s="5"/>
      <c r="D741" s="5"/>
      <c r="E741" s="5"/>
      <c r="F741" s="4"/>
      <c r="G741" s="4"/>
      <c r="H741" s="4"/>
      <c r="I741" s="3"/>
      <c r="J741" s="3"/>
      <c r="K741"/>
      <c r="L741"/>
      <c r="M741" s="2"/>
    </row>
    <row r="742" spans="1:13" ht="16" x14ac:dyDescent="0.2">
      <c r="A742" s="5"/>
      <c r="B742" s="5"/>
      <c r="C742" s="5"/>
      <c r="D742" s="5"/>
      <c r="E742" s="5"/>
      <c r="F742" s="4"/>
      <c r="G742" s="4"/>
      <c r="H742" s="4"/>
      <c r="I742" s="3"/>
      <c r="J742" s="3"/>
      <c r="K742"/>
      <c r="L742"/>
      <c r="M742" s="2"/>
    </row>
    <row r="743" spans="1:13" ht="16" x14ac:dyDescent="0.2">
      <c r="A743" s="5"/>
      <c r="B743" s="5"/>
      <c r="C743" s="5"/>
      <c r="D743" s="5"/>
      <c r="E743" s="5"/>
      <c r="F743" s="4"/>
      <c r="G743" s="4"/>
      <c r="H743" s="4"/>
      <c r="I743" s="3"/>
      <c r="J743" s="3"/>
      <c r="K743"/>
      <c r="L743"/>
      <c r="M743" s="2"/>
    </row>
    <row r="744" spans="1:13" ht="16" x14ac:dyDescent="0.2">
      <c r="A744" s="5"/>
      <c r="B744" s="5"/>
      <c r="C744" s="5"/>
      <c r="D744" s="5"/>
      <c r="E744" s="5"/>
      <c r="F744" s="4"/>
      <c r="G744" s="4"/>
      <c r="H744" s="4"/>
      <c r="I744" s="3"/>
      <c r="J744" s="3"/>
      <c r="K744"/>
      <c r="L744"/>
      <c r="M744" s="2"/>
    </row>
    <row r="745" spans="1:13" ht="16" x14ac:dyDescent="0.2">
      <c r="A745" s="5"/>
      <c r="B745" s="5"/>
      <c r="C745" s="5"/>
      <c r="D745" s="5"/>
      <c r="E745" s="5"/>
      <c r="F745" s="4"/>
      <c r="G745" s="4"/>
      <c r="H745" s="4"/>
      <c r="I745" s="3"/>
      <c r="J745" s="3"/>
      <c r="K745"/>
      <c r="L745"/>
      <c r="M745" s="2"/>
    </row>
    <row r="746" spans="1:13" ht="16" x14ac:dyDescent="0.2">
      <c r="A746" s="5"/>
      <c r="B746" s="5"/>
      <c r="C746" s="5"/>
      <c r="D746" s="5"/>
      <c r="E746" s="5"/>
      <c r="F746" s="4"/>
      <c r="G746" s="4"/>
      <c r="H746" s="4"/>
      <c r="I746" s="3"/>
      <c r="J746" s="3"/>
      <c r="K746"/>
      <c r="L746"/>
      <c r="M746" s="2"/>
    </row>
    <row r="747" spans="1:13" ht="16" x14ac:dyDescent="0.2">
      <c r="A747" s="5"/>
      <c r="B747" s="5"/>
      <c r="C747" s="5"/>
      <c r="D747" s="5"/>
      <c r="E747" s="5"/>
      <c r="F747" s="4"/>
      <c r="G747" s="4"/>
      <c r="H747" s="4"/>
      <c r="I747" s="3"/>
      <c r="J747" s="3"/>
      <c r="K747"/>
      <c r="L747"/>
      <c r="M747" s="2"/>
    </row>
    <row r="748" spans="1:13" ht="16" x14ac:dyDescent="0.2">
      <c r="A748" s="5"/>
      <c r="B748" s="5"/>
      <c r="C748" s="5"/>
      <c r="D748" s="5"/>
      <c r="E748" s="5"/>
      <c r="F748" s="4"/>
      <c r="G748" s="4"/>
      <c r="H748" s="4"/>
      <c r="I748" s="3"/>
      <c r="J748" s="3"/>
      <c r="K748"/>
      <c r="L748"/>
      <c r="M748" s="2"/>
    </row>
    <row r="749" spans="1:13" ht="16" x14ac:dyDescent="0.2">
      <c r="A749" s="5"/>
      <c r="B749" s="5"/>
      <c r="C749" s="5"/>
      <c r="D749" s="5"/>
      <c r="E749" s="5"/>
      <c r="F749" s="4"/>
      <c r="G749" s="4"/>
      <c r="H749" s="4"/>
      <c r="I749" s="3"/>
      <c r="J749" s="3"/>
      <c r="K749"/>
      <c r="L749"/>
      <c r="M749" s="2"/>
    </row>
    <row r="750" spans="1:13" ht="16" x14ac:dyDescent="0.2">
      <c r="A750" s="5"/>
      <c r="B750" s="5"/>
      <c r="C750" s="5"/>
      <c r="D750" s="5"/>
      <c r="E750" s="5"/>
      <c r="F750" s="4"/>
      <c r="G750" s="4"/>
      <c r="H750" s="4"/>
      <c r="I750" s="3"/>
      <c r="J750" s="3"/>
      <c r="K750"/>
      <c r="L750"/>
      <c r="M750" s="2"/>
    </row>
    <row r="751" spans="1:13" ht="16" x14ac:dyDescent="0.2">
      <c r="A751" s="5"/>
      <c r="B751" s="5"/>
      <c r="C751" s="5"/>
      <c r="D751" s="5"/>
      <c r="E751" s="5"/>
      <c r="F751" s="4"/>
      <c r="G751" s="4"/>
      <c r="H751" s="4"/>
      <c r="I751" s="3"/>
      <c r="J751" s="3"/>
      <c r="K751"/>
      <c r="L751"/>
      <c r="M751" s="2"/>
    </row>
    <row r="752" spans="1:13" ht="16" x14ac:dyDescent="0.2">
      <c r="A752" s="5"/>
      <c r="B752" s="5"/>
      <c r="C752" s="5"/>
      <c r="D752" s="5"/>
      <c r="E752" s="5"/>
      <c r="F752" s="4"/>
      <c r="G752" s="4"/>
      <c r="H752" s="4"/>
      <c r="I752" s="3"/>
      <c r="J752" s="3"/>
      <c r="K752"/>
      <c r="L752"/>
      <c r="M752" s="2"/>
    </row>
    <row r="753" spans="1:13" ht="16" x14ac:dyDescent="0.2">
      <c r="A753" s="5"/>
      <c r="B753" s="5"/>
      <c r="C753" s="5"/>
      <c r="D753" s="5"/>
      <c r="E753" s="5"/>
      <c r="F753" s="4"/>
      <c r="G753" s="4"/>
      <c r="H753" s="4"/>
      <c r="I753" s="3"/>
      <c r="J753" s="3"/>
      <c r="K753"/>
      <c r="L753"/>
      <c r="M753" s="2"/>
    </row>
    <row r="754" spans="1:13" ht="16" x14ac:dyDescent="0.2">
      <c r="A754" s="5"/>
      <c r="B754" s="5"/>
      <c r="C754" s="5"/>
      <c r="D754" s="5"/>
      <c r="E754" s="5"/>
      <c r="F754" s="4"/>
      <c r="G754" s="4"/>
      <c r="H754" s="4"/>
      <c r="I754" s="3"/>
      <c r="J754" s="3"/>
      <c r="K754"/>
      <c r="L754"/>
      <c r="M754" s="2"/>
    </row>
    <row r="755" spans="1:13" ht="16" x14ac:dyDescent="0.2">
      <c r="A755" s="5"/>
      <c r="B755" s="5"/>
      <c r="C755" s="5"/>
      <c r="D755" s="5"/>
      <c r="E755" s="5"/>
      <c r="F755" s="4"/>
      <c r="G755" s="4"/>
      <c r="H755" s="4"/>
      <c r="I755" s="3"/>
      <c r="J755" s="3"/>
      <c r="K755"/>
      <c r="L755"/>
      <c r="M755" s="2"/>
    </row>
    <row r="756" spans="1:13" ht="16" x14ac:dyDescent="0.2">
      <c r="A756" s="5"/>
      <c r="B756" s="5"/>
      <c r="C756" s="5"/>
      <c r="D756" s="5"/>
      <c r="E756" s="5"/>
      <c r="F756" s="4"/>
      <c r="G756" s="4"/>
      <c r="H756" s="4"/>
      <c r="I756" s="3"/>
      <c r="J756" s="3"/>
      <c r="K756"/>
      <c r="L756"/>
      <c r="M756" s="2"/>
    </row>
    <row r="757" spans="1:13" ht="16" x14ac:dyDescent="0.2">
      <c r="A757" s="5"/>
      <c r="B757" s="5"/>
      <c r="C757" s="5"/>
      <c r="D757" s="5"/>
      <c r="E757" s="5"/>
      <c r="F757" s="4"/>
      <c r="G757" s="4"/>
      <c r="H757" s="4"/>
      <c r="I757" s="3"/>
      <c r="J757" s="3"/>
      <c r="K757"/>
      <c r="L757"/>
      <c r="M757" s="2"/>
    </row>
    <row r="758" spans="1:13" ht="16" x14ac:dyDescent="0.2">
      <c r="A758" s="5"/>
      <c r="B758" s="5"/>
      <c r="C758" s="5"/>
      <c r="D758" s="5"/>
      <c r="E758" s="5"/>
      <c r="F758" s="4"/>
      <c r="G758" s="4"/>
      <c r="H758" s="4"/>
      <c r="I758" s="3"/>
      <c r="J758" s="3"/>
      <c r="K758"/>
      <c r="L758"/>
      <c r="M758" s="2"/>
    </row>
    <row r="759" spans="1:13" ht="16" x14ac:dyDescent="0.2">
      <c r="A759" s="5"/>
      <c r="B759" s="5"/>
      <c r="C759" s="5"/>
      <c r="D759" s="5"/>
      <c r="E759" s="5"/>
      <c r="F759" s="4"/>
      <c r="G759" s="4"/>
      <c r="H759" s="4"/>
      <c r="I759" s="3"/>
      <c r="J759" s="3"/>
      <c r="K759"/>
      <c r="L759"/>
      <c r="M759" s="2"/>
    </row>
    <row r="760" spans="1:13" ht="16" x14ac:dyDescent="0.2">
      <c r="A760" s="5"/>
      <c r="B760" s="5"/>
      <c r="C760" s="5"/>
      <c r="D760" s="5"/>
      <c r="E760" s="5"/>
      <c r="F760" s="4"/>
      <c r="G760" s="4"/>
      <c r="H760" s="4"/>
      <c r="I760" s="3"/>
      <c r="J760" s="3"/>
      <c r="K760"/>
      <c r="L760"/>
      <c r="M760" s="2"/>
    </row>
    <row r="761" spans="1:13" ht="16" x14ac:dyDescent="0.2">
      <c r="A761" s="5"/>
      <c r="B761" s="5"/>
      <c r="C761" s="5"/>
      <c r="D761" s="5"/>
      <c r="E761" s="5"/>
      <c r="F761" s="4"/>
      <c r="G761" s="4"/>
      <c r="H761" s="4"/>
      <c r="I761" s="3"/>
      <c r="J761" s="3"/>
      <c r="K761"/>
      <c r="L761"/>
      <c r="M761" s="2"/>
    </row>
    <row r="762" spans="1:13" ht="16" x14ac:dyDescent="0.2">
      <c r="A762" s="5"/>
      <c r="B762" s="5"/>
      <c r="C762" s="5"/>
      <c r="D762" s="5"/>
      <c r="E762" s="5"/>
      <c r="F762" s="4"/>
      <c r="G762" s="4"/>
      <c r="H762" s="4"/>
      <c r="I762" s="3"/>
      <c r="J762" s="3"/>
      <c r="K762"/>
      <c r="L762"/>
      <c r="M762" s="2"/>
    </row>
    <row r="763" spans="1:13" ht="16" x14ac:dyDescent="0.2">
      <c r="A763" s="5"/>
      <c r="B763" s="5"/>
      <c r="C763" s="5"/>
      <c r="D763" s="5"/>
      <c r="E763" s="5"/>
      <c r="F763" s="4"/>
      <c r="G763" s="4"/>
      <c r="H763" s="4"/>
      <c r="I763" s="3"/>
      <c r="J763" s="3"/>
      <c r="K763"/>
      <c r="L763"/>
      <c r="M763" s="2"/>
    </row>
    <row r="764" spans="1:13" ht="16" x14ac:dyDescent="0.2">
      <c r="A764" s="5"/>
      <c r="B764" s="5"/>
      <c r="C764" s="5"/>
      <c r="D764" s="5"/>
      <c r="E764" s="5"/>
      <c r="F764" s="4"/>
      <c r="G764" s="4"/>
      <c r="H764" s="4"/>
      <c r="I764" s="3"/>
      <c r="J764" s="3"/>
      <c r="K764"/>
      <c r="L764"/>
      <c r="M764" s="2"/>
    </row>
    <row r="765" spans="1:13" ht="16" x14ac:dyDescent="0.2">
      <c r="A765" s="5"/>
      <c r="B765" s="5"/>
      <c r="C765" s="5"/>
      <c r="D765" s="5"/>
      <c r="E765" s="5"/>
      <c r="F765" s="4"/>
      <c r="G765" s="4"/>
      <c r="H765" s="4"/>
      <c r="I765" s="3"/>
      <c r="J765" s="3"/>
      <c r="K765"/>
      <c r="L765"/>
      <c r="M765" s="2"/>
    </row>
    <row r="766" spans="1:13" ht="16" x14ac:dyDescent="0.2">
      <c r="A766" s="5"/>
      <c r="B766" s="5"/>
      <c r="C766" s="5"/>
      <c r="D766" s="5"/>
      <c r="E766" s="5"/>
      <c r="F766" s="4"/>
      <c r="G766" s="4"/>
      <c r="H766" s="4"/>
      <c r="I766" s="3"/>
      <c r="J766" s="3"/>
      <c r="K766"/>
      <c r="L766"/>
      <c r="M766" s="2"/>
    </row>
    <row r="767" spans="1:13" ht="16" x14ac:dyDescent="0.2">
      <c r="A767" s="5"/>
      <c r="B767" s="5"/>
      <c r="C767" s="5"/>
      <c r="D767" s="5"/>
      <c r="E767" s="5"/>
      <c r="F767" s="4"/>
      <c r="G767" s="4"/>
      <c r="H767" s="4"/>
      <c r="I767" s="3"/>
      <c r="J767" s="3"/>
      <c r="K767"/>
      <c r="L767"/>
      <c r="M767" s="2"/>
    </row>
    <row r="768" spans="1:13" ht="16" x14ac:dyDescent="0.2">
      <c r="A768" s="5"/>
      <c r="B768" s="5"/>
      <c r="C768" s="5"/>
      <c r="D768" s="5"/>
      <c r="E768" s="5"/>
      <c r="F768" s="4"/>
      <c r="G768" s="4"/>
      <c r="H768" s="4"/>
      <c r="I768" s="3"/>
      <c r="J768" s="3"/>
      <c r="K768"/>
      <c r="L768"/>
      <c r="M768" s="2"/>
    </row>
    <row r="769" spans="1:13" ht="16" x14ac:dyDescent="0.2">
      <c r="A769" s="5"/>
      <c r="B769" s="5"/>
      <c r="C769" s="5"/>
      <c r="D769" s="5"/>
      <c r="E769" s="5"/>
      <c r="F769" s="4"/>
      <c r="G769" s="4"/>
      <c r="H769" s="4"/>
      <c r="I769" s="3"/>
      <c r="J769" s="3"/>
      <c r="K769"/>
      <c r="L769"/>
      <c r="M769" s="2"/>
    </row>
    <row r="770" spans="1:13" ht="16" x14ac:dyDescent="0.2">
      <c r="A770" s="5"/>
      <c r="B770" s="5"/>
      <c r="C770" s="5"/>
      <c r="D770" s="5"/>
      <c r="E770" s="5"/>
      <c r="F770" s="4"/>
      <c r="G770" s="4"/>
      <c r="H770" s="4"/>
      <c r="I770" s="3"/>
      <c r="J770" s="3"/>
      <c r="K770"/>
      <c r="L770"/>
      <c r="M770" s="2"/>
    </row>
    <row r="771" spans="1:13" ht="16" x14ac:dyDescent="0.2">
      <c r="A771" s="5"/>
      <c r="B771" s="5"/>
      <c r="C771" s="5"/>
      <c r="D771" s="5"/>
      <c r="E771" s="5"/>
      <c r="F771" s="4"/>
      <c r="G771" s="4"/>
      <c r="H771" s="4"/>
      <c r="I771" s="3"/>
      <c r="J771" s="3"/>
      <c r="K771"/>
      <c r="L771"/>
      <c r="M771" s="2"/>
    </row>
    <row r="772" spans="1:13" ht="16" x14ac:dyDescent="0.2">
      <c r="A772" s="5"/>
      <c r="B772" s="5"/>
      <c r="C772" s="5"/>
      <c r="D772" s="5"/>
      <c r="E772" s="5"/>
      <c r="F772" s="4"/>
      <c r="G772" s="4"/>
      <c r="H772" s="4"/>
      <c r="I772" s="3"/>
      <c r="J772" s="3"/>
      <c r="K772"/>
      <c r="L772"/>
      <c r="M772" s="2"/>
    </row>
    <row r="773" spans="1:13" ht="16" x14ac:dyDescent="0.2">
      <c r="A773" s="5"/>
      <c r="B773" s="5"/>
      <c r="C773" s="5"/>
      <c r="D773" s="5"/>
      <c r="E773" s="5"/>
      <c r="F773" s="4"/>
      <c r="G773" s="4"/>
      <c r="H773" s="4"/>
      <c r="I773" s="3"/>
      <c r="J773" s="3"/>
      <c r="K773"/>
      <c r="L773"/>
      <c r="M773" s="2"/>
    </row>
    <row r="774" spans="1:13" ht="16" x14ac:dyDescent="0.2">
      <c r="A774" s="5"/>
      <c r="B774" s="5"/>
      <c r="C774" s="5"/>
      <c r="D774" s="5"/>
      <c r="E774" s="5"/>
      <c r="F774" s="4"/>
      <c r="G774" s="4"/>
      <c r="H774" s="4"/>
      <c r="I774" s="3"/>
      <c r="J774" s="3"/>
      <c r="K774"/>
      <c r="L774"/>
      <c r="M774" s="2"/>
    </row>
    <row r="775" spans="1:13" ht="16" x14ac:dyDescent="0.2">
      <c r="A775" s="5"/>
      <c r="B775" s="5"/>
      <c r="C775" s="5"/>
      <c r="D775" s="5"/>
      <c r="E775" s="5"/>
      <c r="F775" s="4"/>
      <c r="G775" s="4"/>
      <c r="H775" s="4"/>
      <c r="I775" s="3"/>
      <c r="J775" s="3"/>
      <c r="K775"/>
      <c r="L775"/>
      <c r="M775" s="2"/>
    </row>
    <row r="776" spans="1:13" ht="16" x14ac:dyDescent="0.2">
      <c r="A776" s="5"/>
      <c r="B776" s="5"/>
      <c r="C776" s="5"/>
      <c r="D776" s="5"/>
      <c r="E776" s="5"/>
      <c r="F776" s="4"/>
      <c r="G776" s="4"/>
      <c r="H776" s="4"/>
      <c r="I776" s="3"/>
      <c r="J776" s="3"/>
      <c r="K776"/>
      <c r="L776"/>
      <c r="M776" s="2"/>
    </row>
    <row r="777" spans="1:13" ht="16" x14ac:dyDescent="0.2">
      <c r="A777" s="5"/>
      <c r="B777" s="5"/>
      <c r="C777" s="5"/>
      <c r="D777" s="5"/>
      <c r="E777" s="5"/>
      <c r="F777" s="4"/>
      <c r="G777" s="4"/>
      <c r="H777" s="4"/>
      <c r="I777" s="3"/>
      <c r="J777" s="3"/>
      <c r="K777"/>
      <c r="L777"/>
      <c r="M777" s="2"/>
    </row>
    <row r="778" spans="1:13" ht="16" x14ac:dyDescent="0.2">
      <c r="A778" s="5"/>
      <c r="B778" s="5"/>
      <c r="C778" s="5"/>
      <c r="D778" s="5"/>
      <c r="E778" s="5"/>
      <c r="F778" s="4"/>
      <c r="G778" s="4"/>
      <c r="H778" s="4"/>
      <c r="I778" s="3"/>
      <c r="J778" s="3"/>
      <c r="K778"/>
      <c r="L778"/>
      <c r="M778" s="2"/>
    </row>
    <row r="779" spans="1:13" ht="16" x14ac:dyDescent="0.2">
      <c r="A779" s="5"/>
      <c r="B779" s="5"/>
      <c r="C779" s="5"/>
      <c r="D779" s="5"/>
      <c r="E779" s="5"/>
      <c r="F779" s="4"/>
      <c r="G779" s="4"/>
      <c r="H779" s="4"/>
      <c r="I779" s="3"/>
      <c r="J779" s="3"/>
      <c r="K779"/>
      <c r="L779"/>
      <c r="M779" s="2"/>
    </row>
    <row r="780" spans="1:13" ht="16" x14ac:dyDescent="0.2">
      <c r="A780" s="5"/>
      <c r="B780" s="5"/>
      <c r="C780" s="5"/>
      <c r="D780" s="5"/>
      <c r="E780" s="5"/>
      <c r="F780" s="4"/>
      <c r="G780" s="4"/>
      <c r="H780" s="4"/>
      <c r="I780" s="3"/>
      <c r="J780" s="3"/>
    </row>
    <row r="781" spans="1:13" ht="16" x14ac:dyDescent="0.2">
      <c r="A781" s="5"/>
      <c r="B781" s="5"/>
      <c r="C781" s="5"/>
      <c r="D781" s="5"/>
      <c r="E781" s="5"/>
      <c r="F781" s="4"/>
      <c r="G781" s="4"/>
      <c r="H781" s="4"/>
      <c r="I781" s="3"/>
      <c r="J781" s="3"/>
    </row>
  </sheetData>
  <mergeCells count="39">
    <mergeCell ref="D28:H28"/>
    <mergeCell ref="B3:H4"/>
    <mergeCell ref="B6:H6"/>
    <mergeCell ref="D8:H8"/>
    <mergeCell ref="D10:H10"/>
    <mergeCell ref="D12:H12"/>
    <mergeCell ref="D14:H14"/>
    <mergeCell ref="D16:H16"/>
    <mergeCell ref="D18:H18"/>
    <mergeCell ref="D20:H20"/>
    <mergeCell ref="D22:H22"/>
    <mergeCell ref="D24:H24"/>
    <mergeCell ref="D30:H30"/>
    <mergeCell ref="M30:Q30"/>
    <mergeCell ref="D32:H32"/>
    <mergeCell ref="M32:Q32"/>
    <mergeCell ref="D34:H34"/>
    <mergeCell ref="M34:Q34"/>
    <mergeCell ref="D36:H36"/>
    <mergeCell ref="M36:Q36"/>
    <mergeCell ref="A38:H38"/>
    <mergeCell ref="D40:H40"/>
    <mergeCell ref="D42:H42"/>
    <mergeCell ref="J38:Q41"/>
    <mergeCell ref="K54:Q54"/>
    <mergeCell ref="G54:I54"/>
    <mergeCell ref="D44:H44"/>
    <mergeCell ref="D46:H46"/>
    <mergeCell ref="D48:H48"/>
    <mergeCell ref="A50:H50"/>
    <mergeCell ref="B52:H52"/>
    <mergeCell ref="A117:H117"/>
    <mergeCell ref="A120:I120"/>
    <mergeCell ref="D77:H78"/>
    <mergeCell ref="D80:H80"/>
    <mergeCell ref="D87:H88"/>
    <mergeCell ref="D91:H92"/>
    <mergeCell ref="D98:H99"/>
    <mergeCell ref="D110:H113"/>
  </mergeCells>
  <printOptions horizontalCentered="1" verticalCentered="1"/>
  <pageMargins left="0.74803149606299213" right="0.74803149606299213" top="0.98425196850393704" bottom="0.98425196850393704" header="0" footer="0"/>
  <pageSetup scale="32" orientation="portrait" r:id="rId1"/>
  <headerFooter alignWithMargins="0">
    <oddHeader>&amp;L&amp;"Calibri,Normal"&amp;K000000UNAM - Facultad de Estudios Superiores Cuautitlán&amp;R&amp;"Calibri,Normal"&amp;K000000Visión general de la reactividad química en disolución acuosa en sistemas multicomponente</oddHeader>
    <oddFooter>&amp;LDr. Arturo de Jesús García Mendoza&amp;CPágina -&amp;P--&amp;R&amp;D</oddFooter>
  </headerFooter>
  <ignoredErrors>
    <ignoredError sqref="B56:B63" calculatedColumn="1"/>
  </ignoredError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F7C22-E2DA-4CE1-9AFF-876A5DE1C414}">
  <sheetPr>
    <pageSetUpPr fitToPage="1"/>
  </sheetPr>
  <dimension ref="A1:Z785"/>
  <sheetViews>
    <sheetView showGridLines="0" zoomScale="125" zoomScaleNormal="125" workbookViewId="0">
      <selection activeCell="A6" sqref="A6"/>
    </sheetView>
  </sheetViews>
  <sheetFormatPr baseColWidth="10" defaultColWidth="9.1640625" defaultRowHeight="14" x14ac:dyDescent="0.2"/>
  <cols>
    <col min="1" max="5" width="11.33203125" style="1" customWidth="1"/>
    <col min="6" max="6" width="13.6640625" style="1" bestFit="1" customWidth="1"/>
    <col min="7" max="7" width="23.33203125" style="1" bestFit="1" customWidth="1"/>
    <col min="8" max="17" width="11.33203125" style="1" customWidth="1"/>
    <col min="18" max="16384" width="9.1640625" style="1"/>
  </cols>
  <sheetData>
    <row r="1" spans="1:17" customFormat="1" ht="24" x14ac:dyDescent="0.3">
      <c r="B1" s="29" t="s">
        <v>98</v>
      </c>
      <c r="C1" s="29"/>
      <c r="D1" s="29"/>
      <c r="E1" s="29"/>
      <c r="F1" s="29"/>
      <c r="G1" s="29"/>
      <c r="H1" s="29"/>
      <c r="I1" s="29"/>
      <c r="J1" s="29"/>
    </row>
    <row r="2" spans="1:17" customFormat="1" ht="18" thickBot="1" x14ac:dyDescent="0.25">
      <c r="B2" s="28" t="s">
        <v>97</v>
      </c>
      <c r="C2" s="28"/>
      <c r="D2" s="28"/>
      <c r="E2" s="28"/>
      <c r="F2" s="28"/>
      <c r="G2" s="28"/>
      <c r="H2" s="28"/>
    </row>
    <row r="3" spans="1:17" customFormat="1" ht="17" thickTop="1" x14ac:dyDescent="0.2">
      <c r="B3" s="84" t="s">
        <v>79</v>
      </c>
      <c r="C3" s="84"/>
      <c r="D3" s="84"/>
      <c r="E3" s="84"/>
      <c r="F3" s="84"/>
      <c r="G3" s="84"/>
      <c r="H3" s="84"/>
    </row>
    <row r="4" spans="1:17" customFormat="1" ht="16" x14ac:dyDescent="0.2">
      <c r="B4" s="85"/>
      <c r="C4" s="85"/>
      <c r="D4" s="85"/>
      <c r="E4" s="85"/>
      <c r="F4" s="85"/>
      <c r="G4" s="85"/>
      <c r="H4" s="85"/>
    </row>
    <row r="5" spans="1:17" customFormat="1" ht="16" x14ac:dyDescent="0.2"/>
    <row r="6" spans="1:17" customFormat="1" ht="16" x14ac:dyDescent="0.2">
      <c r="A6" s="7" t="s">
        <v>22</v>
      </c>
      <c r="B6" s="86"/>
      <c r="C6" s="86"/>
      <c r="D6" s="86"/>
      <c r="E6" s="86"/>
      <c r="F6" s="86"/>
      <c r="G6" s="86"/>
      <c r="H6" s="86"/>
    </row>
    <row r="7" spans="1:17" customFormat="1" ht="16" x14ac:dyDescent="0.2"/>
    <row r="8" spans="1:17" customFormat="1" ht="18" customHeight="1" x14ac:dyDescent="0.2">
      <c r="A8" s="7" t="s">
        <v>24</v>
      </c>
      <c r="B8" s="67" t="s">
        <v>70</v>
      </c>
      <c r="D8" s="72" t="s">
        <v>25</v>
      </c>
      <c r="E8" s="73"/>
      <c r="F8" s="73"/>
      <c r="G8" s="73"/>
      <c r="H8" s="74"/>
    </row>
    <row r="9" spans="1:17" customFormat="1" ht="16" x14ac:dyDescent="0.2">
      <c r="B9" s="27"/>
    </row>
    <row r="10" spans="1:17" customFormat="1" ht="18" customHeight="1" x14ac:dyDescent="0.2">
      <c r="A10" s="7" t="s">
        <v>43</v>
      </c>
      <c r="B10" s="34" t="s">
        <v>69</v>
      </c>
      <c r="D10" s="72" t="s">
        <v>44</v>
      </c>
      <c r="E10" s="73"/>
      <c r="F10" s="73"/>
      <c r="G10" s="73"/>
      <c r="H10" s="74"/>
      <c r="J10" s="1"/>
      <c r="K10" s="1"/>
      <c r="L10" s="1"/>
      <c r="M10" s="1"/>
      <c r="N10" s="1"/>
      <c r="O10" s="1"/>
      <c r="P10" s="1"/>
      <c r="Q10" s="1"/>
    </row>
    <row r="11" spans="1:17" customFormat="1" ht="16" x14ac:dyDescent="0.2">
      <c r="A11" s="1"/>
      <c r="B11" s="1"/>
      <c r="C11" s="1"/>
      <c r="D11" s="1"/>
      <c r="E11" s="1"/>
      <c r="F11" s="1"/>
      <c r="G11" s="1"/>
      <c r="H11" s="1"/>
      <c r="J11" s="1"/>
      <c r="K11" s="1"/>
      <c r="L11" s="1"/>
      <c r="M11" s="1"/>
      <c r="N11" s="1"/>
      <c r="O11" s="1"/>
      <c r="P11" s="1"/>
      <c r="Q11" s="1"/>
    </row>
    <row r="12" spans="1:17" customFormat="1" ht="18" customHeight="1" x14ac:dyDescent="0.25">
      <c r="A12" s="7" t="s">
        <v>36</v>
      </c>
      <c r="B12" s="30">
        <v>20</v>
      </c>
      <c r="D12" s="72" t="s">
        <v>86</v>
      </c>
      <c r="E12" s="73"/>
      <c r="F12" s="73"/>
      <c r="G12" s="73"/>
      <c r="H12" s="74"/>
      <c r="J12" s="1"/>
      <c r="K12" s="1"/>
      <c r="L12" s="1"/>
      <c r="M12" s="1"/>
      <c r="N12" s="1"/>
      <c r="O12" s="1"/>
      <c r="P12" s="1"/>
      <c r="Q12" s="1"/>
    </row>
    <row r="13" spans="1:17" customFormat="1" ht="16" x14ac:dyDescent="0.2">
      <c r="A13" s="1"/>
      <c r="B13" s="1"/>
      <c r="C13" s="1"/>
      <c r="D13" s="1"/>
      <c r="E13" s="1"/>
      <c r="F13" s="1"/>
      <c r="G13" s="1"/>
      <c r="H13" s="1"/>
      <c r="J13" s="1"/>
      <c r="K13" s="1"/>
      <c r="L13" s="1"/>
      <c r="M13" s="1"/>
      <c r="N13" s="1"/>
      <c r="O13" s="1"/>
      <c r="P13" s="1"/>
      <c r="Q13" s="1"/>
    </row>
    <row r="14" spans="1:17" customFormat="1" ht="18" x14ac:dyDescent="0.25">
      <c r="A14" s="48" t="s">
        <v>48</v>
      </c>
      <c r="B14" s="50" t="s">
        <v>54</v>
      </c>
      <c r="C14" s="1"/>
      <c r="D14" s="87" t="s">
        <v>63</v>
      </c>
      <c r="E14" s="88"/>
      <c r="F14" s="88"/>
      <c r="G14" s="88"/>
      <c r="H14" s="89"/>
      <c r="J14" s="1"/>
      <c r="K14" s="1"/>
      <c r="L14" s="1"/>
      <c r="M14" s="1"/>
      <c r="N14" s="1"/>
      <c r="O14" s="1"/>
      <c r="P14" s="1"/>
      <c r="Q14" s="1"/>
    </row>
    <row r="15" spans="1:17" customFormat="1" ht="16" x14ac:dyDescent="0.2">
      <c r="A15" s="1"/>
      <c r="B15" s="1"/>
      <c r="C15" s="1"/>
      <c r="D15" s="1"/>
      <c r="E15" s="1"/>
      <c r="F15" s="1"/>
      <c r="G15" s="1"/>
      <c r="H15" s="1"/>
      <c r="J15" s="1"/>
      <c r="K15" s="1"/>
      <c r="L15" s="1"/>
      <c r="M15" s="1"/>
      <c r="N15" s="1"/>
      <c r="O15" s="1"/>
      <c r="P15" s="1"/>
      <c r="Q15" s="1"/>
    </row>
    <row r="16" spans="1:17" customFormat="1" ht="18" customHeight="1" x14ac:dyDescent="0.2">
      <c r="A16" s="48" t="s">
        <v>49</v>
      </c>
      <c r="B16" s="49" t="s">
        <v>51</v>
      </c>
      <c r="C16" s="1"/>
      <c r="D16" s="87" t="s">
        <v>52</v>
      </c>
      <c r="E16" s="88"/>
      <c r="F16" s="88"/>
      <c r="G16" s="88"/>
      <c r="H16" s="89"/>
      <c r="J16" s="1"/>
      <c r="K16" s="1"/>
      <c r="L16" s="1"/>
      <c r="M16" s="1"/>
      <c r="N16" s="1"/>
      <c r="O16" s="1"/>
      <c r="P16" s="1"/>
      <c r="Q16" s="1"/>
    </row>
    <row r="17" spans="1:26" customFormat="1" ht="16" x14ac:dyDescent="0.2">
      <c r="A17" s="1"/>
      <c r="B17" s="1"/>
      <c r="C17" s="1"/>
      <c r="D17" s="1"/>
      <c r="E17" s="1"/>
      <c r="F17" s="1"/>
      <c r="G17" s="1"/>
      <c r="H17" s="1"/>
      <c r="J17" s="1"/>
      <c r="K17" s="1"/>
      <c r="L17" s="1"/>
      <c r="M17" s="1"/>
      <c r="N17" s="1"/>
      <c r="O17" s="1"/>
      <c r="P17" s="1"/>
      <c r="Q17" s="1"/>
    </row>
    <row r="18" spans="1:26" customFormat="1" ht="20" x14ac:dyDescent="0.25">
      <c r="A18" s="48" t="s">
        <v>60</v>
      </c>
      <c r="B18" s="52">
        <v>3.2</v>
      </c>
      <c r="C18" s="1"/>
      <c r="D18" s="87" t="s">
        <v>64</v>
      </c>
      <c r="E18" s="93"/>
      <c r="F18" s="93"/>
      <c r="G18" s="93"/>
      <c r="H18" s="94"/>
      <c r="J18" s="1"/>
      <c r="K18" s="1"/>
      <c r="L18" s="1"/>
      <c r="M18" s="1"/>
      <c r="N18" s="1"/>
      <c r="O18" s="1"/>
      <c r="P18" s="1"/>
      <c r="Q18" s="1"/>
    </row>
    <row r="19" spans="1:26" customFormat="1" ht="16" x14ac:dyDescent="0.2">
      <c r="A19" s="1"/>
      <c r="B19" s="1"/>
      <c r="C19" s="1"/>
      <c r="D19" s="1"/>
      <c r="E19" s="1"/>
      <c r="F19" s="1"/>
      <c r="G19" s="1"/>
      <c r="H19" s="1"/>
      <c r="J19" s="1"/>
      <c r="K19" s="1"/>
      <c r="L19" s="1"/>
      <c r="M19" s="1"/>
      <c r="N19" s="1"/>
      <c r="O19" s="1"/>
      <c r="P19" s="1"/>
      <c r="Q19" s="1"/>
    </row>
    <row r="20" spans="1:26" customFormat="1" ht="39" x14ac:dyDescent="0.2">
      <c r="A20" s="66" t="s">
        <v>96</v>
      </c>
      <c r="B20" s="68">
        <v>4.7</v>
      </c>
      <c r="C20" s="1"/>
      <c r="D20" s="87" t="s">
        <v>64</v>
      </c>
      <c r="E20" s="93"/>
      <c r="F20" s="93"/>
      <c r="G20" s="93"/>
      <c r="H20" s="94"/>
      <c r="J20" s="1"/>
      <c r="K20" s="1"/>
      <c r="L20" s="1"/>
      <c r="M20" s="1"/>
      <c r="N20" s="1"/>
      <c r="O20" s="1"/>
      <c r="P20" s="1"/>
      <c r="Q20" s="1"/>
    </row>
    <row r="21" spans="1:26" customFormat="1" ht="16" x14ac:dyDescent="0.2">
      <c r="A21" s="1"/>
      <c r="B21" s="1"/>
      <c r="C21" s="1"/>
      <c r="D21" s="1"/>
      <c r="E21" s="1"/>
      <c r="F21" s="1"/>
      <c r="G21" s="1"/>
      <c r="H21" s="1"/>
      <c r="J21" s="1"/>
      <c r="K21" s="1"/>
      <c r="L21" s="1"/>
      <c r="M21" s="1"/>
      <c r="N21" s="1"/>
      <c r="O21" s="1"/>
      <c r="P21" s="1"/>
      <c r="Q21" s="1"/>
    </row>
    <row r="22" spans="1:26" customFormat="1" ht="18" customHeight="1" x14ac:dyDescent="0.25">
      <c r="A22" s="48" t="s">
        <v>61</v>
      </c>
      <c r="B22" s="52">
        <v>-1</v>
      </c>
      <c r="D22" s="72" t="s">
        <v>65</v>
      </c>
      <c r="E22" s="73"/>
      <c r="F22" s="73"/>
      <c r="G22" s="73"/>
      <c r="H22" s="74"/>
      <c r="J22" s="1"/>
      <c r="K22" s="1"/>
      <c r="L22" s="1"/>
      <c r="M22" s="1"/>
      <c r="N22" s="1"/>
      <c r="O22" s="1"/>
      <c r="P22" s="1"/>
      <c r="Q22" s="1"/>
    </row>
    <row r="23" spans="1:26" customFormat="1" ht="16" x14ac:dyDescent="0.2">
      <c r="A23" s="26"/>
      <c r="B23" s="26"/>
      <c r="C23" s="1"/>
      <c r="D23" s="1"/>
      <c r="E23" s="1"/>
      <c r="F23" s="1"/>
      <c r="G23" s="1"/>
      <c r="H23" s="1"/>
      <c r="J23" s="1"/>
      <c r="K23" s="1"/>
      <c r="L23" s="1"/>
      <c r="M23" s="1"/>
      <c r="N23" s="1"/>
      <c r="O23" s="1"/>
      <c r="P23" s="1"/>
      <c r="Q23" s="1"/>
    </row>
    <row r="24" spans="1:26" s="26" customFormat="1" ht="16" customHeight="1" x14ac:dyDescent="0.25">
      <c r="A24" s="48" t="s">
        <v>62</v>
      </c>
      <c r="B24" s="52">
        <v>-5.5</v>
      </c>
      <c r="C24"/>
      <c r="D24" s="72" t="s">
        <v>66</v>
      </c>
      <c r="E24" s="73"/>
      <c r="F24" s="73"/>
      <c r="G24" s="73"/>
      <c r="H24" s="74"/>
      <c r="I24"/>
    </row>
    <row r="25" spans="1:26" s="26" customFormat="1" ht="16" x14ac:dyDescent="0.2">
      <c r="I25"/>
      <c r="J25"/>
      <c r="K25" s="27"/>
      <c r="L25"/>
      <c r="M25"/>
      <c r="N25"/>
      <c r="O25"/>
      <c r="P25"/>
      <c r="Q25"/>
    </row>
    <row r="26" spans="1:26" s="26" customFormat="1" ht="20" x14ac:dyDescent="0.25">
      <c r="A26" s="48" t="s">
        <v>72</v>
      </c>
      <c r="B26" s="52">
        <v>-3.7</v>
      </c>
      <c r="C26"/>
      <c r="D26" s="72" t="s">
        <v>66</v>
      </c>
      <c r="E26" s="73"/>
      <c r="F26" s="73"/>
      <c r="G26" s="73"/>
      <c r="H26" s="74"/>
      <c r="I26"/>
      <c r="J26"/>
      <c r="K26" s="27"/>
      <c r="L26"/>
      <c r="M26"/>
      <c r="N26"/>
      <c r="O26"/>
      <c r="P26"/>
      <c r="Q26"/>
    </row>
    <row r="27" spans="1:26" s="26" customFormat="1" ht="16" x14ac:dyDescent="0.2">
      <c r="I27"/>
      <c r="J27"/>
      <c r="K27" s="27"/>
      <c r="L27"/>
      <c r="M27"/>
      <c r="N27"/>
      <c r="O27"/>
      <c r="P27"/>
      <c r="Q27"/>
    </row>
    <row r="28" spans="1:26" s="26" customFormat="1" ht="15.75" customHeight="1" x14ac:dyDescent="0.2">
      <c r="I28"/>
      <c r="J28"/>
      <c r="K28" s="27"/>
      <c r="L28"/>
      <c r="M28"/>
      <c r="N28"/>
      <c r="O28"/>
      <c r="P28"/>
      <c r="Q28"/>
    </row>
    <row r="29" spans="1:26" s="26" customFormat="1" ht="16" x14ac:dyDescent="0.2">
      <c r="I29"/>
      <c r="J29"/>
      <c r="K29" s="27"/>
      <c r="L29"/>
      <c r="M29"/>
      <c r="N29"/>
      <c r="O29"/>
      <c r="P29"/>
      <c r="Q29"/>
    </row>
    <row r="30" spans="1:26" customFormat="1" ht="18" customHeight="1" x14ac:dyDescent="0.2">
      <c r="A30" s="7" t="s">
        <v>50</v>
      </c>
      <c r="B30" s="45">
        <v>41.99</v>
      </c>
      <c r="D30" s="72" t="s">
        <v>58</v>
      </c>
      <c r="E30" s="73"/>
      <c r="F30" s="73"/>
      <c r="G30" s="73"/>
      <c r="H30" s="74"/>
      <c r="J30" s="1"/>
      <c r="K30" s="1"/>
      <c r="L30" s="1"/>
      <c r="M30" s="1"/>
      <c r="N30" s="1"/>
      <c r="O30" s="1"/>
      <c r="P30" s="1"/>
      <c r="Q30" s="1"/>
      <c r="S30" s="1"/>
      <c r="T30" s="1"/>
      <c r="U30" s="1"/>
      <c r="V30" s="1"/>
      <c r="W30" s="1"/>
      <c r="X30" s="1"/>
      <c r="Y30" s="1"/>
      <c r="Z30" s="1"/>
    </row>
    <row r="31" spans="1:26" customFormat="1" ht="16" x14ac:dyDescent="0.2">
      <c r="B31" s="27"/>
      <c r="J31" s="1"/>
      <c r="K31" s="1"/>
      <c r="L31" s="1"/>
      <c r="M31" s="1"/>
      <c r="N31" s="1"/>
      <c r="O31" s="1"/>
      <c r="P31" s="1"/>
      <c r="Q31" s="1"/>
      <c r="S31" s="1"/>
      <c r="T31" s="1"/>
      <c r="U31" s="1"/>
      <c r="V31" s="1"/>
      <c r="W31" s="1"/>
      <c r="X31" s="1"/>
      <c r="Y31" s="1"/>
      <c r="Z31" s="1"/>
    </row>
    <row r="32" spans="1:26" customFormat="1" ht="18" customHeight="1" x14ac:dyDescent="0.2">
      <c r="A32" s="7" t="s">
        <v>32</v>
      </c>
      <c r="B32" s="46">
        <v>0.99</v>
      </c>
      <c r="D32" s="72" t="s">
        <v>31</v>
      </c>
      <c r="E32" s="73"/>
      <c r="F32" s="73"/>
      <c r="G32" s="73"/>
      <c r="H32" s="74"/>
      <c r="J32" s="7" t="s">
        <v>46</v>
      </c>
      <c r="K32" s="34" t="s">
        <v>71</v>
      </c>
      <c r="M32" s="72" t="s">
        <v>67</v>
      </c>
      <c r="N32" s="73"/>
      <c r="O32" s="73"/>
      <c r="P32" s="73"/>
      <c r="Q32" s="74"/>
      <c r="S32" s="1"/>
      <c r="T32" s="1"/>
      <c r="U32" s="1"/>
      <c r="V32" s="1"/>
      <c r="W32" s="1"/>
      <c r="X32" s="1"/>
      <c r="Y32" s="1"/>
      <c r="Z32" s="1"/>
    </row>
    <row r="33" spans="1:26" customFormat="1" ht="16" x14ac:dyDescent="0.2">
      <c r="B33" s="27"/>
      <c r="J33" s="1"/>
      <c r="K33" s="47"/>
      <c r="L33" s="1"/>
      <c r="M33" s="1"/>
      <c r="N33" s="1"/>
      <c r="O33" s="1"/>
      <c r="P33" s="1"/>
      <c r="Q33" s="1"/>
      <c r="S33" s="1"/>
      <c r="T33" s="1"/>
      <c r="U33" s="1"/>
      <c r="V33" s="1"/>
      <c r="W33" s="1"/>
      <c r="X33" s="1"/>
      <c r="Y33" s="1"/>
      <c r="Z33" s="1"/>
    </row>
    <row r="34" spans="1:26" customFormat="1" ht="18" customHeight="1" x14ac:dyDescent="0.25">
      <c r="A34" s="7" t="s">
        <v>33</v>
      </c>
      <c r="B34" s="44">
        <v>1.3849</v>
      </c>
      <c r="D34" s="72" t="s">
        <v>34</v>
      </c>
      <c r="E34" s="73"/>
      <c r="F34" s="73"/>
      <c r="G34" s="73"/>
      <c r="H34" s="74"/>
      <c r="J34" s="7" t="s">
        <v>47</v>
      </c>
      <c r="K34" s="60">
        <v>1252</v>
      </c>
      <c r="M34" s="72" t="s">
        <v>68</v>
      </c>
      <c r="N34" s="73"/>
      <c r="O34" s="73"/>
      <c r="P34" s="73"/>
      <c r="Q34" s="74"/>
      <c r="S34" s="1"/>
      <c r="T34" s="1"/>
      <c r="U34" s="1"/>
      <c r="V34" s="1"/>
      <c r="W34" s="1"/>
      <c r="X34" s="1"/>
      <c r="Y34" s="1"/>
      <c r="Z34" s="1"/>
    </row>
    <row r="35" spans="1:26" customFormat="1" ht="16" x14ac:dyDescent="0.2">
      <c r="A35" s="26"/>
      <c r="B35" s="26"/>
      <c r="C35" s="26"/>
      <c r="D35" s="26"/>
      <c r="E35" s="26"/>
      <c r="F35" s="26"/>
      <c r="G35" s="26"/>
      <c r="H35" s="26"/>
      <c r="K35" s="27"/>
      <c r="S35" s="1"/>
      <c r="T35" s="1"/>
      <c r="U35" s="1"/>
      <c r="V35" s="1"/>
      <c r="W35" s="1"/>
      <c r="X35" s="1"/>
      <c r="Y35" s="1"/>
      <c r="Z35" s="1"/>
    </row>
    <row r="36" spans="1:26" customFormat="1" ht="18" customHeight="1" x14ac:dyDescent="0.25">
      <c r="A36" s="7" t="s">
        <v>41</v>
      </c>
      <c r="B36" s="30">
        <v>200</v>
      </c>
      <c r="C36" s="26"/>
      <c r="D36" s="72" t="s">
        <v>35</v>
      </c>
      <c r="E36" s="73"/>
      <c r="F36" s="73"/>
      <c r="G36" s="73"/>
      <c r="H36" s="74"/>
      <c r="J36" s="7" t="s">
        <v>39</v>
      </c>
      <c r="K36" s="44">
        <v>2.3942000000000001</v>
      </c>
      <c r="L36" s="26"/>
      <c r="M36" s="72" t="s">
        <v>45</v>
      </c>
      <c r="N36" s="73"/>
      <c r="O36" s="73"/>
      <c r="P36" s="73"/>
      <c r="Q36" s="74"/>
      <c r="S36" s="1"/>
      <c r="T36" s="1"/>
      <c r="U36" s="1"/>
      <c r="V36" s="1"/>
      <c r="W36" s="1"/>
      <c r="X36" s="1"/>
      <c r="Y36" s="1"/>
      <c r="Z36" s="1"/>
    </row>
    <row r="37" spans="1:26" customFormat="1" ht="16" x14ac:dyDescent="0.2">
      <c r="B37" s="27"/>
      <c r="J37" s="26"/>
      <c r="K37" s="26"/>
      <c r="L37" s="26"/>
      <c r="M37" s="26"/>
      <c r="N37" s="26"/>
      <c r="O37" s="26"/>
      <c r="P37" s="26"/>
      <c r="Q37" s="26"/>
      <c r="S37" s="1"/>
      <c r="T37" s="1"/>
      <c r="U37" s="1"/>
      <c r="V37" s="1"/>
      <c r="W37" s="1"/>
      <c r="X37" s="1"/>
      <c r="Y37" s="1"/>
      <c r="Z37" s="1"/>
    </row>
    <row r="38" spans="1:26" customFormat="1" ht="18" customHeight="1" x14ac:dyDescent="0.25">
      <c r="A38" s="7" t="s">
        <v>23</v>
      </c>
      <c r="B38" s="42">
        <f>B34*B32*(1/B30)*(1/B36)*1000</f>
        <v>0.16325922838771134</v>
      </c>
      <c r="D38" s="72" t="s">
        <v>59</v>
      </c>
      <c r="E38" s="73"/>
      <c r="F38" s="73"/>
      <c r="G38" s="73"/>
      <c r="H38" s="74"/>
      <c r="J38" s="7" t="s">
        <v>40</v>
      </c>
      <c r="K38" s="30">
        <v>100</v>
      </c>
      <c r="M38" s="71" t="s">
        <v>42</v>
      </c>
      <c r="N38" s="71"/>
      <c r="O38" s="71"/>
      <c r="P38" s="71"/>
      <c r="Q38" s="71"/>
      <c r="S38" s="1"/>
      <c r="T38" s="1"/>
      <c r="U38" s="1"/>
      <c r="V38" s="1"/>
      <c r="W38" s="1"/>
      <c r="X38" s="1"/>
      <c r="Y38" s="1"/>
      <c r="Z38" s="1"/>
    </row>
    <row r="39" spans="1:26" customFormat="1" ht="16" x14ac:dyDescent="0.2">
      <c r="A39" s="1"/>
      <c r="B39" s="1"/>
      <c r="C39" s="1"/>
      <c r="D39" s="1"/>
      <c r="E39" s="1"/>
      <c r="F39" s="1"/>
      <c r="G39" s="1"/>
      <c r="H39" s="1"/>
      <c r="K39" s="27"/>
      <c r="R39" s="1"/>
      <c r="S39" s="1"/>
      <c r="T39" s="1"/>
      <c r="U39" s="1"/>
      <c r="V39" s="1"/>
      <c r="W39" s="1"/>
      <c r="X39" s="1"/>
      <c r="Y39" s="1"/>
      <c r="Z39" s="1"/>
    </row>
    <row r="40" spans="1:26" s="26" customFormat="1" ht="32" customHeight="1" x14ac:dyDescent="0.2">
      <c r="A40" s="100" t="str">
        <f>CONCATENATE("Se preparó una disolución estándar de NaF (C = ",FIXED($B$38,4)," mol/L) a partir de una masa de m = ",FIXED(B30,2)," g de NaF (pureza del ",FIXED(100*$B$32,1),"%) solubilizado en agua desionizada c.b.p. ",FIXED($B$36,1)," mL ")</f>
        <v xml:space="preserve">Se preparó una disolución estándar de NaF (C = 0.1633 mol/L) a partir de una masa de m = 41.99 g de NaF (pureza del 99.0%) solubilizado en agua desionizada c.b.p. 200.0 mL </v>
      </c>
      <c r="B40" s="101"/>
      <c r="C40" s="101"/>
      <c r="D40" s="101"/>
      <c r="E40" s="101"/>
      <c r="F40" s="101"/>
      <c r="G40" s="101"/>
      <c r="H40" s="102"/>
      <c r="I40"/>
      <c r="J40" s="109" t="str">
        <f>CONCATENATE("Posteriormente se analizó el contenido de fluoruro en una muestra de pasta de dientes marca ",$K$32," con número de Lote ",$K$34,". Para el análisis se pesó una masa de ",FIXED($K$36,4)," g de muestra que fue solubilizada en agua y llevada a ligera ebullición. Tras alcanzar temperatura ambiente, la disolución fue llevada a un aforo de ",FIXED($K$38,1)," mL. La alícuota se transfirió a una celda potenciométrica tras una  filtración previa asistida con un acrodisco de Nylon.")</f>
        <v>Posteriormente se analizó el contenido de fluoruro en una muestra de pasta de dientes marca Colgate Triple Acción® con número de Lote 1252. Para el análisis se pesó una masa de 2.3942 g de muestra que fue solubilizada en agua y llevada a ligera ebullición. Tras alcanzar temperatura ambiente, la disolución fue llevada a un aforo de 100.0 mL. La alícuota se transfirió a una celda potenciométrica tras una  filtración previa asistida con un acrodisco de Nylon.</v>
      </c>
      <c r="K40" s="109"/>
      <c r="L40" s="109"/>
      <c r="M40" s="109"/>
      <c r="N40" s="109"/>
      <c r="O40" s="109"/>
      <c r="P40" s="109"/>
      <c r="Q40" s="109"/>
    </row>
    <row r="41" spans="1:26" s="26" customFormat="1" ht="16" x14ac:dyDescent="0.2">
      <c r="I41"/>
      <c r="J41" s="109"/>
      <c r="K41" s="109"/>
      <c r="L41" s="109"/>
      <c r="M41" s="109"/>
      <c r="N41" s="109"/>
      <c r="O41" s="109"/>
      <c r="P41" s="109"/>
      <c r="Q41" s="109"/>
    </row>
    <row r="42" spans="1:26" s="26" customFormat="1" ht="16" x14ac:dyDescent="0.2">
      <c r="A42" s="7" t="s">
        <v>50</v>
      </c>
      <c r="B42" s="45">
        <v>58.44</v>
      </c>
      <c r="C42"/>
      <c r="D42" s="72" t="s">
        <v>90</v>
      </c>
      <c r="E42" s="73"/>
      <c r="F42" s="73"/>
      <c r="G42" s="73"/>
      <c r="H42" s="74"/>
      <c r="I42"/>
      <c r="J42" s="109"/>
      <c r="K42" s="109"/>
      <c r="L42" s="109"/>
      <c r="M42" s="109"/>
      <c r="N42" s="109"/>
      <c r="O42" s="109"/>
      <c r="P42" s="109"/>
      <c r="Q42" s="109"/>
    </row>
    <row r="43" spans="1:26" s="26" customFormat="1" ht="16" x14ac:dyDescent="0.2">
      <c r="I43"/>
      <c r="J43" s="109"/>
      <c r="K43" s="109"/>
      <c r="L43" s="109"/>
      <c r="M43" s="109"/>
      <c r="N43" s="109"/>
      <c r="O43" s="109"/>
      <c r="P43" s="109"/>
      <c r="Q43" s="109"/>
    </row>
    <row r="44" spans="1:26" s="26" customFormat="1" ht="16" x14ac:dyDescent="0.2">
      <c r="A44" s="7" t="s">
        <v>32</v>
      </c>
      <c r="B44" s="46">
        <v>0.99</v>
      </c>
      <c r="C44"/>
      <c r="D44" s="72" t="s">
        <v>31</v>
      </c>
      <c r="E44" s="73"/>
      <c r="F44" s="73"/>
      <c r="G44" s="73"/>
      <c r="H44" s="74"/>
      <c r="I44"/>
      <c r="J44"/>
      <c r="K44"/>
      <c r="L44"/>
      <c r="M44"/>
      <c r="N44"/>
      <c r="O44"/>
      <c r="P44"/>
      <c r="Q44"/>
    </row>
    <row r="45" spans="1:26" s="26" customFormat="1" ht="16" x14ac:dyDescent="0.2">
      <c r="I45"/>
      <c r="J45"/>
      <c r="K45"/>
      <c r="L45"/>
      <c r="M45"/>
      <c r="N45"/>
      <c r="O45"/>
      <c r="P45"/>
      <c r="Q45"/>
    </row>
    <row r="46" spans="1:26" s="26" customFormat="1" ht="18" x14ac:dyDescent="0.25">
      <c r="A46" s="7" t="s">
        <v>33</v>
      </c>
      <c r="B46" s="44">
        <v>29.521100000000001</v>
      </c>
      <c r="C46"/>
      <c r="D46" s="72" t="s">
        <v>91</v>
      </c>
      <c r="E46" s="73"/>
      <c r="F46" s="73"/>
      <c r="G46" s="73"/>
      <c r="H46" s="74"/>
      <c r="I46"/>
      <c r="J46"/>
      <c r="K46"/>
      <c r="L46"/>
      <c r="M46"/>
      <c r="N46"/>
      <c r="O46"/>
      <c r="P46"/>
      <c r="Q46"/>
    </row>
    <row r="47" spans="1:26" s="26" customFormat="1" ht="16" x14ac:dyDescent="0.2">
      <c r="I47"/>
      <c r="J47"/>
      <c r="K47"/>
      <c r="L47"/>
      <c r="M47"/>
      <c r="N47"/>
      <c r="O47"/>
      <c r="P47"/>
      <c r="Q47"/>
    </row>
    <row r="48" spans="1:26" s="26" customFormat="1" ht="18" x14ac:dyDescent="0.25">
      <c r="A48" s="7" t="s">
        <v>41</v>
      </c>
      <c r="B48" s="30">
        <v>500</v>
      </c>
      <c r="D48" s="72" t="s">
        <v>101</v>
      </c>
      <c r="E48" s="73"/>
      <c r="F48" s="73"/>
      <c r="G48" s="73"/>
      <c r="H48" s="74"/>
      <c r="I48"/>
      <c r="J48"/>
      <c r="K48"/>
      <c r="L48"/>
      <c r="M48"/>
      <c r="N48"/>
      <c r="O48"/>
      <c r="P48"/>
      <c r="Q48"/>
    </row>
    <row r="49" spans="1:26" s="26" customFormat="1" ht="16" x14ac:dyDescent="0.2">
      <c r="I49"/>
      <c r="J49"/>
      <c r="K49"/>
      <c r="L49"/>
      <c r="M49"/>
      <c r="N49"/>
      <c r="O49"/>
      <c r="P49"/>
      <c r="Q49"/>
    </row>
    <row r="50" spans="1:26" s="26" customFormat="1" ht="18" x14ac:dyDescent="0.25">
      <c r="A50" s="7" t="s">
        <v>94</v>
      </c>
      <c r="B50" s="42">
        <f>B46*B44*(1/B42)*(1/B48)*1000</f>
        <v>1.0002015400410678</v>
      </c>
      <c r="C50"/>
      <c r="D50" s="72" t="s">
        <v>92</v>
      </c>
      <c r="E50" s="73"/>
      <c r="F50" s="73"/>
      <c r="G50" s="73"/>
      <c r="H50" s="74"/>
      <c r="I50"/>
      <c r="J50"/>
      <c r="K50"/>
      <c r="L50"/>
      <c r="M50"/>
      <c r="N50"/>
      <c r="O50"/>
      <c r="P50"/>
      <c r="Q50"/>
    </row>
    <row r="51" spans="1:26" s="26" customFormat="1" ht="16" x14ac:dyDescent="0.2">
      <c r="I51"/>
      <c r="J51"/>
      <c r="K51"/>
      <c r="L51"/>
      <c r="M51"/>
      <c r="N51"/>
      <c r="O51"/>
      <c r="P51"/>
      <c r="Q51"/>
    </row>
    <row r="52" spans="1:26" s="26" customFormat="1" ht="19.5" customHeight="1" x14ac:dyDescent="0.25">
      <c r="A52" s="7" t="s">
        <v>95</v>
      </c>
      <c r="B52" s="30">
        <v>0.1</v>
      </c>
      <c r="D52" s="72" t="s">
        <v>93</v>
      </c>
      <c r="E52" s="73"/>
      <c r="F52" s="73"/>
      <c r="G52" s="73"/>
      <c r="H52" s="74"/>
      <c r="I52"/>
      <c r="J52"/>
      <c r="K52"/>
      <c r="L52"/>
      <c r="M52"/>
      <c r="N52"/>
      <c r="O52"/>
      <c r="P52"/>
      <c r="Q52"/>
    </row>
    <row r="53" spans="1:26" s="26" customFormat="1" ht="16" x14ac:dyDescent="0.2">
      <c r="I53"/>
      <c r="J53"/>
      <c r="K53"/>
      <c r="L53"/>
      <c r="M53"/>
      <c r="N53"/>
      <c r="O53"/>
      <c r="P53"/>
      <c r="Q53"/>
    </row>
    <row r="54" spans="1:26" s="65" customFormat="1" ht="43.5" customHeight="1" x14ac:dyDescent="0.2">
      <c r="A54" s="100" t="str">
        <f>CONCATENATE("Se preparó la disolución TISAB, que contiene NaCl (C = ",FIXED($B$50,4)," mol/L) a partir de una masa de m = ",FIXED($B$46,2)," g de NaCl (pureza del ",FIXED(100*$B$44,1),"%) en presencia de un buffer de acetatos de concentración ",B52," mol/L"," preparado en agua desionizada c.b.p. ",FIXED($B$48,1)," mL ")</f>
        <v xml:space="preserve">Se preparó la disolución TISAB, que contiene NaCl (C = 1.0002 mol/L) a partir de una masa de m = 29.52 g de NaCl (pureza del 99.0%) en presencia de un buffer de acetatos de concentración 0.1 mol/L preparado en agua desionizada c.b.p. 500.0 mL </v>
      </c>
      <c r="B54" s="101"/>
      <c r="C54" s="101"/>
      <c r="D54" s="101"/>
      <c r="E54" s="101"/>
      <c r="F54" s="101"/>
      <c r="G54" s="101"/>
      <c r="H54" s="102"/>
      <c r="I54" s="64"/>
      <c r="J54" s="64"/>
      <c r="K54" s="64"/>
      <c r="L54" s="64"/>
      <c r="M54" s="64"/>
      <c r="N54" s="64"/>
      <c r="O54" s="64"/>
      <c r="P54" s="64"/>
      <c r="Q54" s="64"/>
    </row>
    <row r="55" spans="1:26" s="26" customFormat="1" ht="16" x14ac:dyDescent="0.2">
      <c r="I55"/>
      <c r="J55"/>
      <c r="K55"/>
      <c r="L55"/>
      <c r="M55"/>
      <c r="N55"/>
      <c r="O55"/>
      <c r="P55"/>
      <c r="Q55"/>
    </row>
    <row r="56" spans="1:26" s="26" customFormat="1" ht="32" customHeight="1" x14ac:dyDescent="0.2">
      <c r="B56" s="97" t="s">
        <v>85</v>
      </c>
      <c r="C56" s="98"/>
      <c r="D56" s="98"/>
      <c r="E56" s="98"/>
      <c r="F56" s="98"/>
      <c r="G56" s="98"/>
      <c r="H56" s="99"/>
      <c r="J56"/>
      <c r="K56"/>
      <c r="L56"/>
      <c r="M56"/>
      <c r="N56"/>
      <c r="O56"/>
      <c r="P56"/>
      <c r="Q56"/>
    </row>
    <row r="57" spans="1:26" ht="16" x14ac:dyDescent="0.2">
      <c r="A57" s="25"/>
      <c r="B57" s="25"/>
      <c r="C57" s="25"/>
      <c r="D57" s="25"/>
      <c r="E57" s="25"/>
      <c r="F57" s="25"/>
      <c r="G57" s="25"/>
      <c r="H57" s="25"/>
      <c r="I57"/>
      <c r="J57"/>
      <c r="K57"/>
      <c r="L57"/>
      <c r="M57"/>
    </row>
    <row r="58" spans="1:26" ht="13.5" customHeight="1" x14ac:dyDescent="0.2">
      <c r="A58" s="35" t="s">
        <v>21</v>
      </c>
      <c r="B58" s="35"/>
      <c r="C58"/>
      <c r="H58" s="70" t="s">
        <v>102</v>
      </c>
      <c r="I58" s="70"/>
      <c r="J58" s="70"/>
      <c r="K58"/>
      <c r="L58" s="110" t="s">
        <v>20</v>
      </c>
      <c r="M58" s="110"/>
      <c r="N58" s="110"/>
      <c r="O58" s="110"/>
      <c r="P58" s="110"/>
      <c r="Q58" s="110"/>
      <c r="R58" s="110"/>
    </row>
    <row r="59" spans="1:26" ht="32" customHeight="1" x14ac:dyDescent="0.2">
      <c r="A59" s="24" t="s">
        <v>53</v>
      </c>
      <c r="B59" s="24" t="s">
        <v>37</v>
      </c>
      <c r="C59" s="24" t="s">
        <v>57</v>
      </c>
      <c r="D59" s="24" t="s">
        <v>56</v>
      </c>
      <c r="E59" s="24" t="s">
        <v>89</v>
      </c>
      <c r="F59" s="24" t="s">
        <v>103</v>
      </c>
      <c r="G59" s="53" t="s">
        <v>105</v>
      </c>
      <c r="H59" s="53" t="s">
        <v>74</v>
      </c>
      <c r="I59" s="53" t="s">
        <v>75</v>
      </c>
      <c r="J59" s="53" t="s">
        <v>76</v>
      </c>
      <c r="K59" s="53" t="s">
        <v>73</v>
      </c>
      <c r="L59" s="24" t="s">
        <v>19</v>
      </c>
      <c r="M59" s="24" t="s">
        <v>18</v>
      </c>
      <c r="N59" s="23" t="s">
        <v>17</v>
      </c>
      <c r="O59" s="23" t="s">
        <v>16</v>
      </c>
      <c r="P59" s="23" t="s">
        <v>15</v>
      </c>
      <c r="Q59" s="54" t="s">
        <v>78</v>
      </c>
      <c r="R59" s="24" t="s">
        <v>77</v>
      </c>
    </row>
    <row r="60" spans="1:26" ht="16" x14ac:dyDescent="0.2">
      <c r="A60" s="43">
        <v>1</v>
      </c>
      <c r="B60" s="22">
        <f>$B$38*0.2/50*1/100</f>
        <v>6.5303691355084541E-6</v>
      </c>
      <c r="C60" s="51">
        <v>4.37</v>
      </c>
      <c r="D60" s="22">
        <f>Tabla_Exp_1130345[[#This Row],[Cstd en la celda '[mol/L']]]*(1/(1+10^($B$18-Tabla_Exp_1130345[[#This Row],[pH]])))</f>
        <v>6.1168212635296465E-6</v>
      </c>
      <c r="E60" s="40">
        <f>$B$50*25/50</f>
        <v>0.50010077002053388</v>
      </c>
      <c r="F60" s="40"/>
      <c r="G60" s="40"/>
      <c r="H60" s="45">
        <v>231.5</v>
      </c>
      <c r="I60" s="45">
        <v>215.4</v>
      </c>
      <c r="J60" s="45">
        <v>198.7</v>
      </c>
      <c r="K60" s="27">
        <f>IF(Tabla_Exp_1130345[[#This Row],[Disolución estándar]]="",NA(),AVERAGE(Tabla_Exp_1130345[[#This Row],[∆E vs. ER Medida 1 '[mV']]:[∆E vs. ER Medida 3 '[mV']]])/1000)</f>
        <v>0.21519999999999995</v>
      </c>
      <c r="L60" s="33">
        <f>Tabla_Exp_1130345[[#This Row],[log ( '[F-']+Kpot'[Cl-']+Kpot'[CH3COO-'] )]]*Tabla_Exp_1130345[[#This Row],[log ( '[F-']+Kpot'[Cl-']+Kpot'[CH3COO-'] )]]</f>
        <v>0</v>
      </c>
      <c r="M60" s="33">
        <f>Tabla_Exp_1130345[[#This Row],[∆E vs. ER promedio '[V']]]*Tabla_Exp_1130345[[#This Row],[∆E vs. ER promedio '[V']]]</f>
        <v>4.6311039999999977E-2</v>
      </c>
      <c r="N60" s="21">
        <f>Tabla_Exp_1130345[[#This Row],[∆E vs. ER promedio '[V']]]*Tabla_Exp_1130345[[#This Row],[log ( '[F-']+Kpot'[Cl-']+Kpot'[CH3COO-'] )]]</f>
        <v>0</v>
      </c>
      <c r="O60" s="55" t="e">
        <f>($B$91*Tabla_Exp_1130345[[#This Row],[log ( '[F-']+Kpot'[Cl-']+Kpot'[CH3COO-'] )]]+$B$92)+$B$96*$B$84*SQRT((1/$B$80)+((Tabla_Exp_1130345[[#This Row],[log ( '[F-']+Kpot'[Cl-']+Kpot'[CH3COO-'] )]]-$G$72)^2/$B$81))</f>
        <v>#DIV/0!</v>
      </c>
      <c r="P60" s="55" t="e">
        <f>($B$91*Tabla_Exp_1130345[[#This Row],[log ( '[F-']+Kpot'[Cl-']+Kpot'[CH3COO-'] )]]+$B$92)-$B$96*$B$84*SQRT((1/$B$80)+((Tabla_Exp_1130345[[#This Row],[log ( '[F-']+Kpot'[Cl-']+Kpot'[CH3COO-'] )]]-$G$72)^2/$B$81))</f>
        <v>#DIV/0!</v>
      </c>
      <c r="Q60" s="3" t="e">
        <f>IF(Tabla_Exp_1130345[[#This Row],[Disolución estándar]]="",NA(),(Tabla_Exp_1130345[[#This Row],[∆E vs. ER promedio '[V']]]-(Tabla_Exp_1130345[[#This Row],[log ( '[F-']+Kpot'[Cl-']+Kpot'[CH3COO-'] )]]*$B$91+$B$92))/$B$84)</f>
        <v>#DIV/0!</v>
      </c>
      <c r="R60" s="27">
        <f>IF(Tabla_Exp_1130345[[#This Row],[Disolución estándar]]="",NA(),_xlfn.STDEV.S(Tabla_Exp_1130345[[#This Row],[∆E vs. ER Medida 1 '[mV']]:[∆E vs. ER Medida 3 '[mV']]])/1000)</f>
        <v>1.6400914608643027E-2</v>
      </c>
    </row>
    <row r="61" spans="1:26" ht="16" x14ac:dyDescent="0.2">
      <c r="A61" s="43">
        <v>2</v>
      </c>
      <c r="B61" s="22">
        <f>$B$38*1/50*1/100</f>
        <v>3.2651845677542265E-5</v>
      </c>
      <c r="C61" s="51">
        <v>4.37</v>
      </c>
      <c r="D61" s="22">
        <f>Tabla_Exp_1130345[[#This Row],[Cstd en la celda '[mol/L']]]*(1/(1+10^($B$18-Tabla_Exp_1130345[[#This Row],[pH]])))</f>
        <v>3.0584106317648232E-5</v>
      </c>
      <c r="E61" s="40">
        <f t="shared" ref="E61:E67" si="0">$B$50*25/50</f>
        <v>0.50010077002053388</v>
      </c>
      <c r="F61" s="40"/>
      <c r="G61" s="40"/>
      <c r="H61" s="45">
        <v>189.7</v>
      </c>
      <c r="I61" s="45">
        <v>190.4</v>
      </c>
      <c r="J61" s="45">
        <v>189.4</v>
      </c>
      <c r="K61" s="27">
        <f>IF(Tabla_Exp_1130345[[#This Row],[Disolución estándar]]="",NA(),AVERAGE(Tabla_Exp_1130345[[#This Row],[∆E vs. ER Medida 1 '[mV']]:[∆E vs. ER Medida 3 '[mV']]])/1000)</f>
        <v>0.18983333333333335</v>
      </c>
      <c r="L61" s="33">
        <f>Tabla_Exp_1130345[[#This Row],[log ( '[F-']+Kpot'[Cl-']+Kpot'[CH3COO-'] )]]*Tabla_Exp_1130345[[#This Row],[log ( '[F-']+Kpot'[Cl-']+Kpot'[CH3COO-'] )]]</f>
        <v>0</v>
      </c>
      <c r="M61" s="33">
        <f>Tabla_Exp_1130345[[#This Row],[∆E vs. ER promedio '[V']]]*Tabla_Exp_1130345[[#This Row],[∆E vs. ER promedio '[V']]]</f>
        <v>3.6036694444444455E-2</v>
      </c>
      <c r="N61" s="21">
        <f>Tabla_Exp_1130345[[#This Row],[∆E vs. ER promedio '[V']]]*Tabla_Exp_1130345[[#This Row],[log ( '[F-']+Kpot'[Cl-']+Kpot'[CH3COO-'] )]]</f>
        <v>0</v>
      </c>
      <c r="O61" s="55" t="e">
        <f>($B$91*Tabla_Exp_1130345[[#This Row],[log ( '[F-']+Kpot'[Cl-']+Kpot'[CH3COO-'] )]]+$B$92)+$B$96*$B$84*SQRT((1/$B$80)+((Tabla_Exp_1130345[[#This Row],[log ( '[F-']+Kpot'[Cl-']+Kpot'[CH3COO-'] )]]-$G$72)^2/$B$81))</f>
        <v>#DIV/0!</v>
      </c>
      <c r="P61" s="55" t="e">
        <f>($B$91*Tabla_Exp_1130345[[#This Row],[log ( '[F-']+Kpot'[Cl-']+Kpot'[CH3COO-'] )]]+$B$92)-$B$96*$B$84*SQRT((1/$B$80)+((Tabla_Exp_1130345[[#This Row],[log ( '[F-']+Kpot'[Cl-']+Kpot'[CH3COO-'] )]]-$G$72)^2/$B$81))</f>
        <v>#DIV/0!</v>
      </c>
      <c r="Q61" s="3" t="e">
        <f>IF(Tabla_Exp_1130345[[#This Row],[Disolución estándar]]="",NA(),(Tabla_Exp_1130345[[#This Row],[∆E vs. ER promedio '[V']]]-(Tabla_Exp_1130345[[#This Row],[log ( '[F-']+Kpot'[Cl-']+Kpot'[CH3COO-'] )]]*$B$91+$B$92))/$B$84)</f>
        <v>#DIV/0!</v>
      </c>
      <c r="R61" s="27">
        <f>IF(Tabla_Exp_1130345[[#This Row],[Disolución estándar]]="",NA(),_xlfn.STDEV.S(Tabla_Exp_1130345[[#This Row],[∆E vs. ER Medida 1 '[mV']]:[∆E vs. ER Medida 3 '[mV']]])/1000)</f>
        <v>5.1316014394469061E-4</v>
      </c>
      <c r="Z61" s="2"/>
    </row>
    <row r="62" spans="1:26" ht="16" x14ac:dyDescent="0.2">
      <c r="A62" s="43">
        <v>3</v>
      </c>
      <c r="B62" s="22">
        <f>$B$38*2/50*1/100</f>
        <v>6.5303691355084531E-5</v>
      </c>
      <c r="C62" s="51">
        <v>4.3466666666666667</v>
      </c>
      <c r="D62" s="22">
        <f>Tabla_Exp_1130345[[#This Row],[Cstd en la celda '[mol/L']]]*(1/(1+10^($B$18-Tabla_Exp_1130345[[#This Row],[pH]])))</f>
        <v>6.0955148756540507E-5</v>
      </c>
      <c r="E62" s="40">
        <f t="shared" si="0"/>
        <v>0.50010077002053388</v>
      </c>
      <c r="F62" s="40"/>
      <c r="G62" s="40"/>
      <c r="H62" s="45">
        <v>172.2</v>
      </c>
      <c r="I62" s="45">
        <v>172.1</v>
      </c>
      <c r="J62" s="45">
        <v>172.4</v>
      </c>
      <c r="K62" s="27">
        <f>IF(Tabla_Exp_1130345[[#This Row],[Disolución estándar]]="",NA(),AVERAGE(Tabla_Exp_1130345[[#This Row],[∆E vs. ER Medida 1 '[mV']]:[∆E vs. ER Medida 3 '[mV']]])/1000)</f>
        <v>0.17223333333333332</v>
      </c>
      <c r="L62" s="21">
        <f>Tabla_Exp_1130345[[#This Row],[log ( '[F-']+Kpot'[Cl-']+Kpot'[CH3COO-'] )]]*Tabla_Exp_1130345[[#This Row],[log ( '[F-']+Kpot'[Cl-']+Kpot'[CH3COO-'] )]]</f>
        <v>0</v>
      </c>
      <c r="M62" s="21">
        <f>Tabla_Exp_1130345[[#This Row],[∆E vs. ER promedio '[V']]]*Tabla_Exp_1130345[[#This Row],[∆E vs. ER promedio '[V']]]</f>
        <v>2.9664321111111107E-2</v>
      </c>
      <c r="N62" s="21">
        <f>Tabla_Exp_1130345[[#This Row],[∆E vs. ER promedio '[V']]]*Tabla_Exp_1130345[[#This Row],[log ( '[F-']+Kpot'[Cl-']+Kpot'[CH3COO-'] )]]</f>
        <v>0</v>
      </c>
      <c r="O62" s="55" t="e">
        <f>($B$91*Tabla_Exp_1130345[[#This Row],[log ( '[F-']+Kpot'[Cl-']+Kpot'[CH3COO-'] )]]+$B$92)+$B$96*$B$84*SQRT((1/$B$80)+((Tabla_Exp_1130345[[#This Row],[log ( '[F-']+Kpot'[Cl-']+Kpot'[CH3COO-'] )]]-$G$72)^2/$B$81))</f>
        <v>#DIV/0!</v>
      </c>
      <c r="P62" s="55" t="e">
        <f>($B$91*Tabla_Exp_1130345[[#This Row],[log ( '[F-']+Kpot'[Cl-']+Kpot'[CH3COO-'] )]]+$B$92)-$B$96*$B$84*SQRT((1/$B$80)+((Tabla_Exp_1130345[[#This Row],[log ( '[F-']+Kpot'[Cl-']+Kpot'[CH3COO-'] )]]-$G$72)^2/$B$81))</f>
        <v>#DIV/0!</v>
      </c>
      <c r="Q62" s="3" t="e">
        <f>IF(Tabla_Exp_1130345[[#This Row],[Disolución estándar]]="",NA(),(Tabla_Exp_1130345[[#This Row],[∆E vs. ER promedio '[V']]]-(Tabla_Exp_1130345[[#This Row],[log ( '[F-']+Kpot'[Cl-']+Kpot'[CH3COO-'] )]]*$B$91+$B$92))/$B$84)</f>
        <v>#DIV/0!</v>
      </c>
      <c r="R62" s="27">
        <f>IF(Tabla_Exp_1130345[[#This Row],[Disolución estándar]]="",NA(),_xlfn.STDEV.S(Tabla_Exp_1130345[[#This Row],[∆E vs. ER Medida 1 '[mV']]:[∆E vs. ER Medida 3 '[mV']]])/1000)</f>
        <v>1.5275252316520149E-4</v>
      </c>
      <c r="S62"/>
      <c r="T62"/>
      <c r="U62"/>
      <c r="V62"/>
      <c r="W62" s="41"/>
      <c r="X62"/>
      <c r="Y62"/>
      <c r="Z62" s="2"/>
    </row>
    <row r="63" spans="1:26" ht="16" x14ac:dyDescent="0.2">
      <c r="A63" s="43">
        <v>4</v>
      </c>
      <c r="B63" s="22">
        <f>$B$38*1/50*10/100</f>
        <v>3.265184567754227E-4</v>
      </c>
      <c r="C63" s="51">
        <v>4.376666666666666</v>
      </c>
      <c r="D63" s="22">
        <f>Tabla_Exp_1130345[[#This Row],[Cstd en la celda '[mol/L']]]*(1/(1+10^($B$18-Tabla_Exp_1130345[[#This Row],[pH]])))</f>
        <v>3.0613638692491587E-4</v>
      </c>
      <c r="E63" s="40">
        <f t="shared" si="0"/>
        <v>0.50010077002053388</v>
      </c>
      <c r="F63" s="40"/>
      <c r="G63" s="40"/>
      <c r="H63" s="45">
        <v>134.69999999999999</v>
      </c>
      <c r="I63" s="45">
        <v>134.1</v>
      </c>
      <c r="J63" s="45">
        <v>134.6</v>
      </c>
      <c r="K63" s="27">
        <f>IF(Tabla_Exp_1130345[[#This Row],[Disolución estándar]]="",NA(),AVERAGE(Tabla_Exp_1130345[[#This Row],[∆E vs. ER Medida 1 '[mV']]:[∆E vs. ER Medida 3 '[mV']]])/1000)</f>
        <v>0.13446666666666668</v>
      </c>
      <c r="L63" s="21">
        <f>Tabla_Exp_1130345[[#This Row],[log ( '[F-']+Kpot'[Cl-']+Kpot'[CH3COO-'] )]]*Tabla_Exp_1130345[[#This Row],[log ( '[F-']+Kpot'[Cl-']+Kpot'[CH3COO-'] )]]</f>
        <v>0</v>
      </c>
      <c r="M63" s="21">
        <f>Tabla_Exp_1130345[[#This Row],[∆E vs. ER promedio '[V']]]*Tabla_Exp_1130345[[#This Row],[∆E vs. ER promedio '[V']]]</f>
        <v>1.8081284444444446E-2</v>
      </c>
      <c r="N63" s="21">
        <f>Tabla_Exp_1130345[[#This Row],[∆E vs. ER promedio '[V']]]*Tabla_Exp_1130345[[#This Row],[log ( '[F-']+Kpot'[Cl-']+Kpot'[CH3COO-'] )]]</f>
        <v>0</v>
      </c>
      <c r="O63" s="55" t="e">
        <f>($B$91*Tabla_Exp_1130345[[#This Row],[log ( '[F-']+Kpot'[Cl-']+Kpot'[CH3COO-'] )]]+$B$92)+$B$96*$B$84*SQRT((1/$B$80)+((Tabla_Exp_1130345[[#This Row],[log ( '[F-']+Kpot'[Cl-']+Kpot'[CH3COO-'] )]]-$G$72)^2/$B$81))</f>
        <v>#DIV/0!</v>
      </c>
      <c r="P63" s="55" t="e">
        <f>($B$91*Tabla_Exp_1130345[[#This Row],[log ( '[F-']+Kpot'[Cl-']+Kpot'[CH3COO-'] )]]+$B$92)-$B$96*$B$84*SQRT((1/$B$80)+((Tabla_Exp_1130345[[#This Row],[log ( '[F-']+Kpot'[Cl-']+Kpot'[CH3COO-'] )]]-$G$72)^2/$B$81))</f>
        <v>#DIV/0!</v>
      </c>
      <c r="Q63" s="3" t="e">
        <f>IF(Tabla_Exp_1130345[[#This Row],[Disolución estándar]]="",NA(),(Tabla_Exp_1130345[[#This Row],[∆E vs. ER promedio '[V']]]-(Tabla_Exp_1130345[[#This Row],[log ( '[F-']+Kpot'[Cl-']+Kpot'[CH3COO-'] )]]*$B$91+$B$92))/$B$84)</f>
        <v>#DIV/0!</v>
      </c>
      <c r="R63" s="27">
        <f>IF(Tabla_Exp_1130345[[#This Row],[Disolución estándar]]="",NA(),_xlfn.STDEV.S(Tabla_Exp_1130345[[#This Row],[∆E vs. ER Medida 1 '[mV']]:[∆E vs. ER Medida 3 '[mV']]])/1000)</f>
        <v>3.2145502536642977E-4</v>
      </c>
      <c r="S63"/>
      <c r="T63"/>
      <c r="U63"/>
      <c r="V63"/>
      <c r="W63" s="41"/>
      <c r="X63"/>
      <c r="Y63"/>
      <c r="Z63" s="2"/>
    </row>
    <row r="64" spans="1:26" ht="16" x14ac:dyDescent="0.2">
      <c r="A64" s="43">
        <v>5</v>
      </c>
      <c r="B64" s="22">
        <f>$B$38*2/50*10/100</f>
        <v>6.5303691355084539E-4</v>
      </c>
      <c r="C64" s="51">
        <v>4.3633333333333333</v>
      </c>
      <c r="D64" s="22">
        <f>Tabla_Exp_1130345[[#This Row],[Cstd en la celda '[mol/L']]]*(1/(1+10^($B$18-Tabla_Exp_1130345[[#This Row],[pH]])))</f>
        <v>6.1108350714361779E-4</v>
      </c>
      <c r="E64" s="40">
        <f t="shared" si="0"/>
        <v>0.50010077002053388</v>
      </c>
      <c r="F64" s="40"/>
      <c r="G64" s="40"/>
      <c r="H64" s="45">
        <v>116.7</v>
      </c>
      <c r="I64" s="45">
        <v>116.1</v>
      </c>
      <c r="J64" s="45">
        <v>116.4</v>
      </c>
      <c r="K64" s="27">
        <f>IF(Tabla_Exp_1130345[[#This Row],[Disolución estándar]]="",NA(),AVERAGE(Tabla_Exp_1130345[[#This Row],[∆E vs. ER Medida 1 '[mV']]:[∆E vs. ER Medida 3 '[mV']]])/1000)</f>
        <v>0.11640000000000002</v>
      </c>
      <c r="L64" s="21">
        <f>Tabla_Exp_1130345[[#This Row],[log ( '[F-']+Kpot'[Cl-']+Kpot'[CH3COO-'] )]]*Tabla_Exp_1130345[[#This Row],[log ( '[F-']+Kpot'[Cl-']+Kpot'[CH3COO-'] )]]</f>
        <v>0</v>
      </c>
      <c r="M64" s="21">
        <f>Tabla_Exp_1130345[[#This Row],[∆E vs. ER promedio '[V']]]*Tabla_Exp_1130345[[#This Row],[∆E vs. ER promedio '[V']]]</f>
        <v>1.3548960000000004E-2</v>
      </c>
      <c r="N64" s="21">
        <f>Tabla_Exp_1130345[[#This Row],[∆E vs. ER promedio '[V']]]*Tabla_Exp_1130345[[#This Row],[log ( '[F-']+Kpot'[Cl-']+Kpot'[CH3COO-'] )]]</f>
        <v>0</v>
      </c>
      <c r="O64" s="55" t="e">
        <f>($B$91*Tabla_Exp_1130345[[#This Row],[log ( '[F-']+Kpot'[Cl-']+Kpot'[CH3COO-'] )]]+$B$92)+$B$96*$B$84*SQRT((1/$B$80)+((Tabla_Exp_1130345[[#This Row],[log ( '[F-']+Kpot'[Cl-']+Kpot'[CH3COO-'] )]]-$G$72)^2/$B$81))</f>
        <v>#DIV/0!</v>
      </c>
      <c r="P64" s="55" t="e">
        <f>($B$91*Tabla_Exp_1130345[[#This Row],[log ( '[F-']+Kpot'[Cl-']+Kpot'[CH3COO-'] )]]+$B$92)-$B$96*$B$84*SQRT((1/$B$80)+((Tabla_Exp_1130345[[#This Row],[log ( '[F-']+Kpot'[Cl-']+Kpot'[CH3COO-'] )]]-$G$72)^2/$B$81))</f>
        <v>#DIV/0!</v>
      </c>
      <c r="Q64" s="3" t="e">
        <f>IF(Tabla_Exp_1130345[[#This Row],[Disolución estándar]]="",NA(),(Tabla_Exp_1130345[[#This Row],[∆E vs. ER promedio '[V']]]-(Tabla_Exp_1130345[[#This Row],[log ( '[F-']+Kpot'[Cl-']+Kpot'[CH3COO-'] )]]*$B$91+$B$92))/$B$84)</f>
        <v>#DIV/0!</v>
      </c>
      <c r="R64" s="27">
        <f>IF(Tabla_Exp_1130345[[#This Row],[Disolución estándar]]="",NA(),_xlfn.STDEV.S(Tabla_Exp_1130345[[#This Row],[∆E vs. ER Medida 1 '[mV']]:[∆E vs. ER Medida 3 '[mV']]])/1000)</f>
        <v>3.0000000000000426E-4</v>
      </c>
      <c r="S64"/>
      <c r="T64"/>
      <c r="U64"/>
      <c r="V64"/>
      <c r="W64" s="41"/>
      <c r="X64"/>
      <c r="Y64"/>
      <c r="Z64" s="2"/>
    </row>
    <row r="65" spans="1:26" ht="16" x14ac:dyDescent="0.2">
      <c r="A65" s="43">
        <v>6</v>
      </c>
      <c r="B65" s="22">
        <f>$B$38*2/50</f>
        <v>6.5303691355084537E-3</v>
      </c>
      <c r="C65" s="51">
        <v>4.43</v>
      </c>
      <c r="D65" s="22">
        <f>Tabla_Exp_1130345[[#This Row],[Cstd en la celda '[mol/L']]]*(1/(1+10^($B$18-Tabla_Exp_1130345[[#This Row],[pH]])))</f>
        <v>6.1672165045194016E-3</v>
      </c>
      <c r="E65" s="40">
        <f t="shared" si="0"/>
        <v>0.50010077002053388</v>
      </c>
      <c r="F65" s="40"/>
      <c r="G65" s="40"/>
      <c r="H65" s="45">
        <v>54.8</v>
      </c>
      <c r="I65" s="45">
        <v>54.5</v>
      </c>
      <c r="J65" s="45">
        <v>54.1</v>
      </c>
      <c r="K65" s="27">
        <f>IF(Tabla_Exp_1130345[[#This Row],[Disolución estándar]]="",NA(),AVERAGE(Tabla_Exp_1130345[[#This Row],[∆E vs. ER Medida 1 '[mV']]:[∆E vs. ER Medida 3 '[mV']]])/1000)</f>
        <v>5.446666666666667E-2</v>
      </c>
      <c r="L65" s="21">
        <f>Tabla_Exp_1130345[[#This Row],[log ( '[F-']+Kpot'[Cl-']+Kpot'[CH3COO-'] )]]*Tabla_Exp_1130345[[#This Row],[log ( '[F-']+Kpot'[Cl-']+Kpot'[CH3COO-'] )]]</f>
        <v>0</v>
      </c>
      <c r="M65" s="21">
        <f>Tabla_Exp_1130345[[#This Row],[∆E vs. ER promedio '[V']]]*Tabla_Exp_1130345[[#This Row],[∆E vs. ER promedio '[V']]]</f>
        <v>2.9666177777777783E-3</v>
      </c>
      <c r="N65" s="21">
        <f>Tabla_Exp_1130345[[#This Row],[∆E vs. ER promedio '[V']]]*Tabla_Exp_1130345[[#This Row],[log ( '[F-']+Kpot'[Cl-']+Kpot'[CH3COO-'] )]]</f>
        <v>0</v>
      </c>
      <c r="O65" s="55" t="e">
        <f>($B$91*Tabla_Exp_1130345[[#This Row],[log ( '[F-']+Kpot'[Cl-']+Kpot'[CH3COO-'] )]]+$B$92)+$B$96*$B$84*SQRT((1/$B$80)+((Tabla_Exp_1130345[[#This Row],[log ( '[F-']+Kpot'[Cl-']+Kpot'[CH3COO-'] )]]-$G$72)^2/$B$81))</f>
        <v>#DIV/0!</v>
      </c>
      <c r="P65" s="55" t="e">
        <f>($B$91*Tabla_Exp_1130345[[#This Row],[log ( '[F-']+Kpot'[Cl-']+Kpot'[CH3COO-'] )]]+$B$92)-$B$96*$B$84*SQRT((1/$B$80)+((Tabla_Exp_1130345[[#This Row],[log ( '[F-']+Kpot'[Cl-']+Kpot'[CH3COO-'] )]]-$G$72)^2/$B$81))</f>
        <v>#DIV/0!</v>
      </c>
      <c r="Q65" s="3" t="e">
        <f>IF(Tabla_Exp_1130345[[#This Row],[Disolución estándar]]="",NA(),(Tabla_Exp_1130345[[#This Row],[∆E vs. ER promedio '[V']]]-(Tabla_Exp_1130345[[#This Row],[log ( '[F-']+Kpot'[Cl-']+Kpot'[CH3COO-'] )]]*$B$91+$B$92))/$B$84)</f>
        <v>#DIV/0!</v>
      </c>
      <c r="R65" s="27">
        <f>IF(Tabla_Exp_1130345[[#This Row],[Disolución estándar]]="",NA(),_xlfn.STDEV.S(Tabla_Exp_1130345[[#This Row],[∆E vs. ER Medida 1 '[mV']]:[∆E vs. ER Medida 3 '[mV']]])/1000)</f>
        <v>3.511884584284225E-4</v>
      </c>
      <c r="S65"/>
      <c r="T65"/>
      <c r="U65"/>
      <c r="V65"/>
      <c r="W65" s="41"/>
      <c r="X65"/>
      <c r="Y65"/>
      <c r="Z65" s="2"/>
    </row>
    <row r="66" spans="1:26" ht="16" x14ac:dyDescent="0.2">
      <c r="A66" s="43">
        <v>7</v>
      </c>
      <c r="B66" s="22">
        <f>$B$38*10/50</f>
        <v>3.2651845677542271E-2</v>
      </c>
      <c r="C66" s="51">
        <v>4.4933333333333332</v>
      </c>
      <c r="D66" s="22">
        <f>Tabla_Exp_1130345[[#This Row],[Cstd en la celda '[mol/L']]]*(1/(1+10^($B$18-Tabla_Exp_1130345[[#This Row],[pH]])))</f>
        <v>3.107054125525548E-2</v>
      </c>
      <c r="E66" s="40">
        <f t="shared" si="0"/>
        <v>0.50010077002053388</v>
      </c>
      <c r="F66" s="40"/>
      <c r="G66" s="40"/>
      <c r="H66" s="45">
        <v>15.5</v>
      </c>
      <c r="I66" s="45">
        <v>15.4</v>
      </c>
      <c r="J66" s="45">
        <v>15.7</v>
      </c>
      <c r="K66" s="27">
        <f>IF(Tabla_Exp_1130345[[#This Row],[Disolución estándar]]="",NA(),AVERAGE(Tabla_Exp_1130345[[#This Row],[∆E vs. ER Medida 1 '[mV']]:[∆E vs. ER Medida 3 '[mV']]])/1000)</f>
        <v>1.5533333333333331E-2</v>
      </c>
      <c r="L66" s="21">
        <f>Tabla_Exp_1130345[[#This Row],[log ( '[F-']+Kpot'[Cl-']+Kpot'[CH3COO-'] )]]*Tabla_Exp_1130345[[#This Row],[log ( '[F-']+Kpot'[Cl-']+Kpot'[CH3COO-'] )]]</f>
        <v>0</v>
      </c>
      <c r="M66" s="21">
        <f>Tabla_Exp_1130345[[#This Row],[∆E vs. ER promedio '[V']]]*Tabla_Exp_1130345[[#This Row],[∆E vs. ER promedio '[V']]]</f>
        <v>2.4128444444444438E-4</v>
      </c>
      <c r="N66" s="21">
        <f>Tabla_Exp_1130345[[#This Row],[∆E vs. ER promedio '[V']]]*Tabla_Exp_1130345[[#This Row],[log ( '[F-']+Kpot'[Cl-']+Kpot'[CH3COO-'] )]]</f>
        <v>0</v>
      </c>
      <c r="O66" s="55" t="e">
        <f>($B$91*Tabla_Exp_1130345[[#This Row],[log ( '[F-']+Kpot'[Cl-']+Kpot'[CH3COO-'] )]]+$B$92)+$B$96*$B$84*SQRT((1/$B$80)+((Tabla_Exp_1130345[[#This Row],[log ( '[F-']+Kpot'[Cl-']+Kpot'[CH3COO-'] )]]-$G$72)^2/$B$81))</f>
        <v>#DIV/0!</v>
      </c>
      <c r="P66" s="55" t="e">
        <f>($B$91*Tabla_Exp_1130345[[#This Row],[log ( '[F-']+Kpot'[Cl-']+Kpot'[CH3COO-'] )]]+$B$92)-$B$96*$B$84*SQRT((1/$B$80)+((Tabla_Exp_1130345[[#This Row],[log ( '[F-']+Kpot'[Cl-']+Kpot'[CH3COO-'] )]]-$G$72)^2/$B$81))</f>
        <v>#DIV/0!</v>
      </c>
      <c r="Q66" s="3" t="e">
        <f>IF(Tabla_Exp_1130345[[#This Row],[Disolución estándar]]="",NA(),(Tabla_Exp_1130345[[#This Row],[∆E vs. ER promedio '[V']]]-(Tabla_Exp_1130345[[#This Row],[log ( '[F-']+Kpot'[Cl-']+Kpot'[CH3COO-'] )]]*$B$91+$B$92))/$B$84)</f>
        <v>#DIV/0!</v>
      </c>
      <c r="R66" s="27">
        <f>IF(Tabla_Exp_1130345[[#This Row],[Disolución estándar]]="",NA(),_xlfn.STDEV.S(Tabla_Exp_1130345[[#This Row],[∆E vs. ER Medida 1 '[mV']]:[∆E vs. ER Medida 3 '[mV']]])/1000)</f>
        <v>1.5275252316519414E-4</v>
      </c>
      <c r="S66"/>
      <c r="T66"/>
      <c r="U66"/>
      <c r="V66"/>
      <c r="W66" s="41"/>
      <c r="X66"/>
      <c r="Y66"/>
      <c r="Z66" s="2"/>
    </row>
    <row r="67" spans="1:26" ht="16" x14ac:dyDescent="0.2">
      <c r="A67" s="43">
        <v>8</v>
      </c>
      <c r="B67" s="22">
        <f>$B$38*20/50</f>
        <v>6.5303691355084542E-2</v>
      </c>
      <c r="C67" s="51">
        <v>4.63</v>
      </c>
      <c r="D67" s="22">
        <f>Tabla_Exp_1130345[[#This Row],[Cstd en la celda '[mol/L']]]*(1/(1+10^($B$18-Tabla_Exp_1130345[[#This Row],[pH]])))</f>
        <v>6.2964344152132951E-2</v>
      </c>
      <c r="E67" s="40">
        <f t="shared" si="0"/>
        <v>0.50010077002053388</v>
      </c>
      <c r="F67" s="40"/>
      <c r="G67" s="40"/>
      <c r="H67" s="45">
        <v>-2.7</v>
      </c>
      <c r="I67" s="45">
        <v>-3</v>
      </c>
      <c r="J67" s="45">
        <v>-3.2</v>
      </c>
      <c r="K67" s="27">
        <f>IF(Tabla_Exp_1130345[[#This Row],[Disolución estándar]]="",NA(),AVERAGE(Tabla_Exp_1130345[[#This Row],[∆E vs. ER Medida 1 '[mV']]:[∆E vs. ER Medida 3 '[mV']]])/1000)</f>
        <v>-2.9666666666666669E-3</v>
      </c>
      <c r="L67" s="21">
        <f>Tabla_Exp_1130345[[#This Row],[log ( '[F-']+Kpot'[Cl-']+Kpot'[CH3COO-'] )]]*Tabla_Exp_1130345[[#This Row],[log ( '[F-']+Kpot'[Cl-']+Kpot'[CH3COO-'] )]]</f>
        <v>0</v>
      </c>
      <c r="M67" s="21">
        <f>Tabla_Exp_1130345[[#This Row],[∆E vs. ER promedio '[V']]]*Tabla_Exp_1130345[[#This Row],[∆E vs. ER promedio '[V']]]</f>
        <v>8.8011111111111134E-6</v>
      </c>
      <c r="N67" s="21">
        <f>Tabla_Exp_1130345[[#This Row],[∆E vs. ER promedio '[V']]]*Tabla_Exp_1130345[[#This Row],[log ( '[F-']+Kpot'[Cl-']+Kpot'[CH3COO-'] )]]</f>
        <v>0</v>
      </c>
      <c r="O67" s="55" t="e">
        <f>($B$91*Tabla_Exp_1130345[[#This Row],[log ( '[F-']+Kpot'[Cl-']+Kpot'[CH3COO-'] )]]+$B$92)+$B$96*$B$84*SQRT((1/$B$80)+((Tabla_Exp_1130345[[#This Row],[log ( '[F-']+Kpot'[Cl-']+Kpot'[CH3COO-'] )]]-$G$72)^2/$B$81))</f>
        <v>#DIV/0!</v>
      </c>
      <c r="P67" s="55" t="e">
        <f>($B$91*Tabla_Exp_1130345[[#This Row],[log ( '[F-']+Kpot'[Cl-']+Kpot'[CH3COO-'] )]]+$B$92)-$B$96*$B$84*SQRT((1/$B$80)+((Tabla_Exp_1130345[[#This Row],[log ( '[F-']+Kpot'[Cl-']+Kpot'[CH3COO-'] )]]-$G$72)^2/$B$81))</f>
        <v>#DIV/0!</v>
      </c>
      <c r="Q67" s="3" t="e">
        <f>IF(Tabla_Exp_1130345[[#This Row],[Disolución estándar]]="",NA(),(Tabla_Exp_1130345[[#This Row],[∆E vs. ER promedio '[V']]]-(Tabla_Exp_1130345[[#This Row],[log ( '[F-']+Kpot'[Cl-']+Kpot'[CH3COO-'] )]]*$B$91+$B$92))/$B$84)</f>
        <v>#DIV/0!</v>
      </c>
      <c r="R67" s="27">
        <f>IF(Tabla_Exp_1130345[[#This Row],[Disolución estándar]]="",NA(),_xlfn.STDEV.S(Tabla_Exp_1130345[[#This Row],[∆E vs. ER Medida 1 '[mV']]:[∆E vs. ER Medida 3 '[mV']]])/1000)</f>
        <v>2.5166114784235834E-4</v>
      </c>
      <c r="S67"/>
      <c r="T67"/>
      <c r="U67"/>
      <c r="V67"/>
      <c r="W67" s="41"/>
      <c r="X67"/>
      <c r="Y67"/>
      <c r="Z67" s="2"/>
    </row>
    <row r="68" spans="1:26" ht="16" x14ac:dyDescent="0.2">
      <c r="A68" s="14"/>
      <c r="B68" s="16"/>
      <c r="C68" s="15"/>
      <c r="D68" s="5"/>
      <c r="E68" s="13"/>
      <c r="F68" s="4"/>
      <c r="G68" s="4"/>
      <c r="H68" s="12"/>
      <c r="I68" s="5"/>
      <c r="J68" s="5"/>
      <c r="K68"/>
      <c r="L68"/>
      <c r="M68"/>
      <c r="N68"/>
      <c r="O68"/>
      <c r="P68" s="2"/>
    </row>
    <row r="69" spans="1:26" ht="16" x14ac:dyDescent="0.2">
      <c r="A69" s="14"/>
      <c r="B69" s="16"/>
      <c r="C69" s="15"/>
      <c r="D69" s="5"/>
      <c r="E69" s="13"/>
      <c r="F69" s="4"/>
      <c r="G69" s="4"/>
      <c r="H69" s="12"/>
      <c r="I69" s="5"/>
      <c r="J69" s="5"/>
      <c r="K69"/>
      <c r="L69"/>
      <c r="M69"/>
      <c r="N69"/>
      <c r="O69"/>
      <c r="P69" s="2"/>
    </row>
    <row r="70" spans="1:26" ht="16" x14ac:dyDescent="0.2">
      <c r="A70" s="14"/>
      <c r="B70" s="16"/>
      <c r="C70" s="15"/>
      <c r="D70" s="5"/>
      <c r="E70" s="13"/>
      <c r="F70" s="4"/>
      <c r="G70" s="4"/>
      <c r="H70" s="12"/>
      <c r="I70" s="5"/>
      <c r="J70" s="5"/>
      <c r="K70" s="6"/>
      <c r="L70" s="3"/>
      <c r="M70"/>
      <c r="N70"/>
      <c r="O70"/>
      <c r="P70" s="2"/>
    </row>
    <row r="71" spans="1:26" ht="16" x14ac:dyDescent="0.2">
      <c r="A71" s="37" t="s">
        <v>26</v>
      </c>
      <c r="G71" s="31" cm="1">
        <f t="array" ref="G71">SUM(IF(ISNA(Tabla_Exp_1130345[log ( '[F-']+Kpot'[Cl-']+Kpot'[CH3COO-'] )]),"",Tabla_Exp_1130345[log ( '[F-']+Kpot'[Cl-']+Kpot'[CH3COO-'] )]))</f>
        <v>0</v>
      </c>
      <c r="K71" s="31" cm="1">
        <f t="array" ref="K71">SUM(IF(ISNA(Tabla_Exp_1130345[∆E vs. ER promedio '[V']]),"",Tabla_Exp_1130345[∆E vs. ER promedio '[V']]))</f>
        <v>0.89516666666666667</v>
      </c>
      <c r="L71" s="31" cm="1">
        <f t="array" ref="L71">SUM(IF(ISNA(Tabla_Exp_1130345[xx]),"",Tabla_Exp_1130345[xx]))</f>
        <v>0</v>
      </c>
      <c r="M71" s="31" cm="1">
        <f t="array" ref="M71">SUM(IF(ISNA(Tabla_Exp_1130345[yy]),"",Tabla_Exp_1130345[yy]))</f>
        <v>0.14685900333333335</v>
      </c>
      <c r="N71" s="31" cm="1">
        <f t="array" ref="N71">SUM(IF(ISNA(Tabla_Exp_1130345[xy]),"",Tabla_Exp_1130345[xy]))</f>
        <v>0</v>
      </c>
      <c r="O71"/>
      <c r="P71" s="2"/>
    </row>
    <row r="72" spans="1:26" ht="16" x14ac:dyDescent="0.2">
      <c r="A72" s="38" t="s">
        <v>27</v>
      </c>
      <c r="G72" s="31" cm="1">
        <f t="array" ref="G72">AVERAGE(IF(ISNA(Tabla_Exp_1130345[log ( '[F-']+Kpot'[Cl-']+Kpot'[CH3COO-'] )]),"",Tabla_Exp_1130345[log ( '[F-']+Kpot'[Cl-']+Kpot'[CH3COO-'] )]))</f>
        <v>0</v>
      </c>
      <c r="K72" s="31" cm="1">
        <f t="array" ref="K72">AVERAGE(IF(ISNA(Tabla_Exp_1130345[∆E vs. ER promedio '[V']]),"",Tabla_Exp_1130345[∆E vs. ER promedio '[V']]))</f>
        <v>0.11189583333333333</v>
      </c>
      <c r="L72" s="4"/>
      <c r="M72" s="12"/>
      <c r="N72" s="5"/>
      <c r="O72"/>
      <c r="P72" s="2"/>
    </row>
    <row r="73" spans="1:26" ht="16" x14ac:dyDescent="0.2">
      <c r="A73"/>
      <c r="B73" s="16"/>
      <c r="C73" s="15"/>
      <c r="D73" s="14"/>
      <c r="E73" s="13"/>
      <c r="F73" s="4"/>
      <c r="G73" s="4"/>
      <c r="H73" s="12"/>
      <c r="I73" s="5"/>
      <c r="J73" s="5"/>
      <c r="K73" s="6"/>
      <c r="L73" s="3"/>
      <c r="M73"/>
      <c r="N73"/>
      <c r="O73"/>
      <c r="P73" s="2"/>
    </row>
    <row r="74" spans="1:26" ht="16" x14ac:dyDescent="0.2">
      <c r="A74"/>
      <c r="B74" s="16"/>
      <c r="C74" s="15"/>
      <c r="D74" s="14"/>
      <c r="E74" s="13"/>
      <c r="F74" s="4"/>
      <c r="G74" s="4"/>
      <c r="H74" s="12"/>
      <c r="I74" s="5"/>
      <c r="J74" s="5"/>
      <c r="K74" s="6"/>
      <c r="L74" s="3"/>
      <c r="M74"/>
      <c r="N74"/>
      <c r="O74"/>
      <c r="P74" s="2"/>
    </row>
    <row r="75" spans="1:26" ht="16" x14ac:dyDescent="0.2">
      <c r="B75" s="16"/>
      <c r="C75" s="15"/>
      <c r="D75" s="14"/>
      <c r="E75" s="13"/>
      <c r="F75" s="4"/>
      <c r="G75" s="4"/>
      <c r="H75" s="12"/>
      <c r="I75" s="5"/>
      <c r="J75" s="5"/>
      <c r="K75" s="6"/>
      <c r="L75" s="3"/>
      <c r="M75"/>
      <c r="N75"/>
      <c r="O75"/>
      <c r="P75" s="2"/>
    </row>
    <row r="76" spans="1:26" ht="16" x14ac:dyDescent="0.2">
      <c r="B76" s="16"/>
      <c r="C76" s="15"/>
      <c r="D76" s="14"/>
      <c r="E76" s="13"/>
      <c r="F76" s="4"/>
      <c r="G76" s="4"/>
      <c r="H76" s="12"/>
      <c r="I76" s="5"/>
      <c r="J76" s="5"/>
      <c r="K76" s="6"/>
      <c r="L76" s="3"/>
      <c r="M76"/>
      <c r="N76"/>
      <c r="O76"/>
      <c r="P76" s="2"/>
    </row>
    <row r="77" spans="1:26" ht="16" x14ac:dyDescent="0.2">
      <c r="B77" s="16"/>
      <c r="C77" s="15"/>
      <c r="D77" s="14"/>
      <c r="E77" s="13"/>
      <c r="F77" s="4"/>
      <c r="G77" s="4"/>
      <c r="H77" s="12"/>
      <c r="I77" s="5"/>
      <c r="J77" s="5"/>
      <c r="K77" s="6"/>
      <c r="L77" s="18"/>
      <c r="M77"/>
      <c r="N77"/>
      <c r="O77"/>
      <c r="P77" s="2"/>
    </row>
    <row r="78" spans="1:26" ht="16" x14ac:dyDescent="0.2">
      <c r="B78" s="16"/>
      <c r="C78" s="15"/>
      <c r="D78" s="14"/>
      <c r="E78" s="13"/>
      <c r="F78" s="4"/>
      <c r="G78" s="4"/>
      <c r="H78" s="12"/>
      <c r="I78" s="5"/>
      <c r="J78" s="5"/>
      <c r="K78" s="6"/>
      <c r="L78" s="3"/>
      <c r="M78"/>
      <c r="N78"/>
      <c r="O78"/>
      <c r="P78" s="2"/>
    </row>
    <row r="79" spans="1:26" ht="16" x14ac:dyDescent="0.2">
      <c r="A79"/>
      <c r="B79" s="16"/>
      <c r="C79" s="15"/>
      <c r="D79" s="14"/>
      <c r="E79" s="13"/>
      <c r="F79" s="4"/>
      <c r="G79" s="4"/>
      <c r="H79" s="12"/>
      <c r="I79" s="5"/>
      <c r="J79" s="5"/>
      <c r="K79" s="6"/>
      <c r="L79" s="3"/>
      <c r="M79"/>
      <c r="N79"/>
      <c r="O79"/>
      <c r="P79" s="2"/>
    </row>
    <row r="80" spans="1:26" ht="16" x14ac:dyDescent="0.2">
      <c r="A80" s="7" t="s">
        <v>14</v>
      </c>
      <c r="B80" s="36">
        <f>COUNT(Tabla_Exp_1130345[Disolución estándar])</f>
        <v>8</v>
      </c>
      <c r="C80" s="15"/>
      <c r="I80" s="5"/>
      <c r="J80" s="5"/>
      <c r="K80" s="6"/>
      <c r="L80" s="3"/>
      <c r="M80"/>
      <c r="N80"/>
      <c r="O80"/>
      <c r="P80" s="2"/>
    </row>
    <row r="81" spans="1:16" ht="18" x14ac:dyDescent="0.25">
      <c r="A81" s="7" t="s">
        <v>13</v>
      </c>
      <c r="B81" s="31">
        <f>L71-G71^2/B80</f>
        <v>0</v>
      </c>
      <c r="C81" s="15"/>
      <c r="D81" s="96" t="s">
        <v>12</v>
      </c>
      <c r="E81" s="96"/>
      <c r="F81" s="96"/>
      <c r="G81" s="96"/>
      <c r="H81" s="96"/>
      <c r="I81" s="5"/>
      <c r="J81" s="5"/>
      <c r="K81" s="6"/>
      <c r="L81" s="20"/>
      <c r="M81"/>
      <c r="N81" s="19"/>
      <c r="O81"/>
      <c r="P81" s="2"/>
    </row>
    <row r="82" spans="1:16" ht="18" customHeight="1" x14ac:dyDescent="0.25">
      <c r="A82" s="7" t="s">
        <v>11</v>
      </c>
      <c r="B82" s="31">
        <f>M71-K71^2/B80</f>
        <v>4.6693583194444457E-2</v>
      </c>
      <c r="C82" s="15"/>
      <c r="D82" s="96"/>
      <c r="E82" s="96"/>
      <c r="F82" s="96"/>
      <c r="G82" s="96"/>
      <c r="H82" s="96"/>
      <c r="I82" s="5"/>
      <c r="J82" s="5"/>
      <c r="K82" s="6"/>
      <c r="L82" s="18"/>
      <c r="M82"/>
      <c r="N82"/>
      <c r="O82"/>
      <c r="P82" s="2"/>
    </row>
    <row r="83" spans="1:16" ht="18" x14ac:dyDescent="0.25">
      <c r="A83" s="7" t="s">
        <v>10</v>
      </c>
      <c r="B83" s="31">
        <f>N71-(G71*K71)/B80</f>
        <v>0</v>
      </c>
      <c r="C83" s="15"/>
      <c r="D83" s="14"/>
      <c r="E83" s="13"/>
      <c r="F83" s="4"/>
      <c r="G83" s="4"/>
      <c r="H83" s="12"/>
      <c r="I83" s="5"/>
      <c r="J83" s="5"/>
      <c r="K83" s="6"/>
      <c r="L83" s="3"/>
      <c r="M83"/>
      <c r="N83"/>
      <c r="O83"/>
      <c r="P83" s="2"/>
    </row>
    <row r="84" spans="1:16" ht="18" x14ac:dyDescent="0.25">
      <c r="A84" s="7" t="s">
        <v>9</v>
      </c>
      <c r="B84" s="31" t="e">
        <f>SQRT((B82-B83^2/B81)/(B80-2))</f>
        <v>#DIV/0!</v>
      </c>
      <c r="C84" s="15"/>
      <c r="D84" s="96" t="s">
        <v>8</v>
      </c>
      <c r="E84" s="96"/>
      <c r="F84" s="96"/>
      <c r="G84" s="96"/>
      <c r="H84" s="96"/>
      <c r="I84" s="5"/>
      <c r="J84" s="5"/>
      <c r="K84" s="6"/>
      <c r="L84" s="17"/>
      <c r="M84"/>
      <c r="N84"/>
      <c r="O84"/>
      <c r="P84" s="2"/>
    </row>
    <row r="85" spans="1:16" ht="16" x14ac:dyDescent="0.2">
      <c r="C85" s="15"/>
      <c r="D85"/>
      <c r="E85"/>
      <c r="F85"/>
      <c r="G85"/>
      <c r="H85"/>
      <c r="I85" s="5"/>
      <c r="J85" s="5"/>
      <c r="K85" s="6"/>
      <c r="L85" s="3"/>
      <c r="M85"/>
      <c r="N85"/>
      <c r="O85"/>
      <c r="P85" s="2"/>
    </row>
    <row r="86" spans="1:16" ht="16" x14ac:dyDescent="0.2">
      <c r="C86" s="15"/>
      <c r="I86" s="5"/>
      <c r="J86" s="5"/>
      <c r="K86" s="6"/>
      <c r="L86" s="3"/>
      <c r="M86"/>
      <c r="N86"/>
      <c r="O86"/>
      <c r="P86" s="2"/>
    </row>
    <row r="87" spans="1:16" ht="16" x14ac:dyDescent="0.2">
      <c r="A87"/>
      <c r="B87" s="16"/>
      <c r="C87" s="15"/>
      <c r="D87" s="14"/>
      <c r="E87" s="13"/>
      <c r="F87" s="4"/>
      <c r="G87" s="4"/>
      <c r="H87" s="12"/>
      <c r="I87" s="5"/>
      <c r="J87" s="5"/>
      <c r="K87" s="6"/>
      <c r="L87" s="3"/>
      <c r="M87"/>
      <c r="N87"/>
      <c r="O87"/>
      <c r="P87" s="2"/>
    </row>
    <row r="88" spans="1:16" ht="16" x14ac:dyDescent="0.2">
      <c r="C88" s="5"/>
      <c r="D88" s="14"/>
      <c r="E88" s="13"/>
      <c r="F88" s="4"/>
      <c r="G88" s="4"/>
      <c r="H88" s="12"/>
      <c r="I88" s="5"/>
      <c r="J88" s="5"/>
      <c r="K88" s="6"/>
      <c r="L88" s="3"/>
      <c r="M88"/>
      <c r="N88"/>
      <c r="O88"/>
      <c r="P88" s="2"/>
    </row>
    <row r="89" spans="1:16" ht="16" x14ac:dyDescent="0.2">
      <c r="C89" s="5"/>
      <c r="D89" s="5"/>
      <c r="E89" s="5"/>
      <c r="F89" s="4"/>
      <c r="G89" s="4"/>
      <c r="H89" s="4"/>
      <c r="I89" s="5"/>
      <c r="J89" s="5"/>
      <c r="K89" s="6"/>
      <c r="L89" s="3"/>
      <c r="M89"/>
      <c r="N89"/>
      <c r="O89"/>
      <c r="P89" s="2"/>
    </row>
    <row r="90" spans="1:16" ht="16" x14ac:dyDescent="0.2">
      <c r="D90" s="5"/>
      <c r="E90" s="5"/>
      <c r="F90" s="4"/>
      <c r="G90" s="4"/>
      <c r="H90" s="4"/>
      <c r="I90" s="5"/>
      <c r="J90" s="5"/>
      <c r="K90" s="6"/>
      <c r="L90" s="3"/>
      <c r="M90"/>
      <c r="N90"/>
      <c r="O90"/>
      <c r="P90" s="2"/>
    </row>
    <row r="91" spans="1:16" ht="16" x14ac:dyDescent="0.2">
      <c r="A91" s="8" t="s">
        <v>7</v>
      </c>
      <c r="B91" s="31" t="e">
        <f>B83/B81</f>
        <v>#DIV/0!</v>
      </c>
      <c r="D91" s="96" t="s">
        <v>6</v>
      </c>
      <c r="E91" s="96"/>
      <c r="F91" s="96"/>
      <c r="G91" s="96"/>
      <c r="H91" s="96"/>
      <c r="I91" s="5"/>
      <c r="J91" s="5"/>
      <c r="K91" s="6"/>
      <c r="L91" s="3"/>
      <c r="M91"/>
      <c r="N91"/>
      <c r="O91"/>
      <c r="P91" s="2"/>
    </row>
    <row r="92" spans="1:16" ht="16" x14ac:dyDescent="0.2">
      <c r="A92" s="9" t="s">
        <v>5</v>
      </c>
      <c r="B92" s="31" t="e">
        <f>K72-B91*G72</f>
        <v>#DIV/0!</v>
      </c>
      <c r="C92" s="5"/>
      <c r="D92" s="96"/>
      <c r="E92" s="96"/>
      <c r="F92" s="96"/>
      <c r="G92" s="96"/>
      <c r="H92" s="96"/>
      <c r="I92" s="5"/>
      <c r="J92" s="5"/>
      <c r="K92" s="6"/>
      <c r="L92" s="3"/>
      <c r="M92"/>
      <c r="N92"/>
      <c r="O92"/>
      <c r="P92" s="2"/>
    </row>
    <row r="93" spans="1:16" ht="19" x14ac:dyDescent="0.2">
      <c r="A93" s="8" t="s">
        <v>4</v>
      </c>
      <c r="B93" s="32" t="e">
        <f>((B80*N71-G71*K71)/(SQRT(B80*L71-G71^2)*SQRT(B80*M71-K71^2)))^2</f>
        <v>#DIV/0!</v>
      </c>
      <c r="C93" s="5"/>
      <c r="D93" s="5"/>
      <c r="E93" s="5"/>
      <c r="F93" s="4"/>
      <c r="G93" s="4"/>
      <c r="H93" s="4"/>
      <c r="I93" s="5"/>
      <c r="J93" s="5"/>
      <c r="K93" s="6"/>
      <c r="L93" s="3"/>
      <c r="M93"/>
      <c r="N93"/>
      <c r="O93"/>
      <c r="P93" s="2"/>
    </row>
    <row r="94" spans="1:16" ht="16" x14ac:dyDescent="0.2">
      <c r="C94" s="5"/>
      <c r="D94" s="5"/>
      <c r="E94" s="5"/>
      <c r="F94" s="4"/>
      <c r="G94" s="4"/>
      <c r="H94" s="4"/>
      <c r="I94" s="5"/>
      <c r="J94" s="5"/>
      <c r="K94" s="6"/>
      <c r="L94" s="3"/>
      <c r="M94"/>
      <c r="N94"/>
      <c r="O94"/>
      <c r="P94" s="2"/>
    </row>
    <row r="95" spans="1:16" ht="16" customHeight="1" x14ac:dyDescent="0.2">
      <c r="A95" s="10" t="s">
        <v>3</v>
      </c>
      <c r="B95" s="11">
        <v>0.05</v>
      </c>
      <c r="C95" s="5"/>
      <c r="D95" s="103" t="s">
        <v>28</v>
      </c>
      <c r="E95" s="104"/>
      <c r="F95" s="104"/>
      <c r="G95" s="104"/>
      <c r="H95" s="105"/>
      <c r="I95" s="5"/>
      <c r="J95" s="5"/>
      <c r="K95" s="6"/>
      <c r="L95" s="3"/>
      <c r="M95"/>
      <c r="N95"/>
      <c r="O95"/>
      <c r="P95" s="2"/>
    </row>
    <row r="96" spans="1:16" ht="18" x14ac:dyDescent="0.2">
      <c r="A96" s="10" t="s">
        <v>2</v>
      </c>
      <c r="B96" s="5">
        <f>_xlfn.T.INV.2T(B95,B80)</f>
        <v>2.3060041352041671</v>
      </c>
      <c r="C96" s="5"/>
      <c r="D96" s="106"/>
      <c r="E96" s="107"/>
      <c r="F96" s="107"/>
      <c r="G96" s="107"/>
      <c r="H96" s="108"/>
      <c r="I96" s="5"/>
      <c r="J96" s="5"/>
      <c r="K96" s="6"/>
      <c r="L96" s="3"/>
      <c r="M96"/>
      <c r="N96"/>
      <c r="O96"/>
      <c r="P96" s="2"/>
    </row>
    <row r="97" spans="1:16" ht="16" x14ac:dyDescent="0.2">
      <c r="C97" s="5"/>
      <c r="D97" s="5"/>
      <c r="E97" s="5"/>
      <c r="F97" s="4"/>
      <c r="G97" s="4"/>
      <c r="H97" s="4"/>
      <c r="I97" s="5"/>
      <c r="J97" s="5"/>
      <c r="K97" s="6"/>
      <c r="L97" s="3"/>
      <c r="M97"/>
      <c r="N97"/>
      <c r="O97"/>
      <c r="P97" s="2"/>
    </row>
    <row r="98" spans="1:16" ht="16" x14ac:dyDescent="0.2">
      <c r="A98" s="5"/>
      <c r="B98" s="5"/>
      <c r="C98" s="5"/>
      <c r="D98" s="5"/>
      <c r="E98" s="5"/>
      <c r="F98" s="4"/>
      <c r="G98" s="4"/>
      <c r="H98" s="4"/>
      <c r="I98" s="5"/>
      <c r="J98" s="5"/>
      <c r="K98" s="6"/>
      <c r="L98" s="3"/>
      <c r="M98"/>
      <c r="N98"/>
      <c r="O98"/>
      <c r="P98" s="2"/>
    </row>
    <row r="99" spans="1:16" ht="18" customHeight="1" x14ac:dyDescent="0.2">
      <c r="A99"/>
      <c r="B99"/>
      <c r="C99"/>
      <c r="D99"/>
      <c r="E99"/>
      <c r="F99" s="4"/>
      <c r="G99" s="4"/>
      <c r="H99" s="4"/>
      <c r="I99" s="5"/>
      <c r="J99" s="5"/>
      <c r="K99" s="6"/>
      <c r="L99" s="3"/>
      <c r="M99"/>
      <c r="N99"/>
      <c r="O99"/>
      <c r="P99" s="2"/>
    </row>
    <row r="100" spans="1:16" ht="16" x14ac:dyDescent="0.2">
      <c r="A100"/>
      <c r="B100"/>
      <c r="C100"/>
      <c r="D100"/>
      <c r="E100"/>
      <c r="F100" s="4"/>
      <c r="G100" s="4"/>
      <c r="H100" s="4"/>
      <c r="I100" s="5"/>
      <c r="J100" s="5"/>
      <c r="K100" s="6"/>
      <c r="L100" s="3"/>
      <c r="M100"/>
      <c r="N100"/>
      <c r="O100"/>
      <c r="P100" s="2"/>
    </row>
    <row r="101" spans="1:16" ht="16" x14ac:dyDescent="0.2">
      <c r="C101"/>
      <c r="D101"/>
      <c r="E101"/>
      <c r="I101" s="5"/>
      <c r="J101" s="5"/>
      <c r="K101" s="6"/>
      <c r="L101" s="3"/>
      <c r="M101"/>
      <c r="N101"/>
      <c r="O101"/>
      <c r="P101" s="2"/>
    </row>
    <row r="102" spans="1:16" ht="18" x14ac:dyDescent="0.25">
      <c r="A102" s="8" t="s">
        <v>0</v>
      </c>
      <c r="B102" s="31" t="e">
        <f>B84/SQRT(B81)</f>
        <v>#DIV/0!</v>
      </c>
      <c r="C102"/>
      <c r="D102" s="96" t="s">
        <v>29</v>
      </c>
      <c r="E102" s="96"/>
      <c r="F102" s="96"/>
      <c r="G102" s="96"/>
      <c r="H102" s="96"/>
      <c r="I102" s="5"/>
      <c r="J102" s="5"/>
      <c r="K102" s="6"/>
      <c r="L102" s="3"/>
      <c r="M102"/>
      <c r="N102"/>
      <c r="O102"/>
      <c r="P102" s="2"/>
    </row>
    <row r="103" spans="1:16" ht="18" x14ac:dyDescent="0.25">
      <c r="A103" s="9" t="s">
        <v>1</v>
      </c>
      <c r="B103" s="31" t="e">
        <f>B84*SQRT((1/B80)+G72^2/B81)</f>
        <v>#DIV/0!</v>
      </c>
      <c r="C103"/>
      <c r="D103" s="96"/>
      <c r="E103" s="96"/>
      <c r="F103" s="96"/>
      <c r="G103" s="96"/>
      <c r="H103" s="96"/>
      <c r="I103" s="5"/>
      <c r="J103" s="5"/>
      <c r="K103" s="6"/>
      <c r="L103" s="3"/>
      <c r="M103"/>
      <c r="N103"/>
      <c r="O103"/>
      <c r="P103" s="2"/>
    </row>
    <row r="104" spans="1:16" ht="16" x14ac:dyDescent="0.2">
      <c r="C104" s="5"/>
      <c r="D104" s="5"/>
      <c r="E104" s="5"/>
      <c r="F104" s="4"/>
      <c r="G104" s="4"/>
      <c r="H104" s="4"/>
      <c r="I104" s="5"/>
      <c r="J104" s="5"/>
      <c r="K104" s="6"/>
      <c r="L104" s="3"/>
      <c r="M104"/>
      <c r="N104"/>
      <c r="O104"/>
      <c r="P104" s="2"/>
    </row>
    <row r="105" spans="1:16" ht="16" x14ac:dyDescent="0.2">
      <c r="A105" s="5"/>
      <c r="B105" s="5"/>
      <c r="C105" s="5"/>
      <c r="D105" s="5"/>
      <c r="E105" s="5"/>
      <c r="F105" s="4"/>
      <c r="G105" s="4"/>
      <c r="H105" s="4"/>
      <c r="I105" s="5"/>
      <c r="J105" s="5"/>
      <c r="K105" s="6"/>
      <c r="L105" s="3"/>
      <c r="M105"/>
      <c r="N105"/>
      <c r="O105"/>
      <c r="P105" s="2"/>
    </row>
    <row r="106" spans="1:16" ht="16" x14ac:dyDescent="0.2">
      <c r="A106"/>
      <c r="B106"/>
      <c r="C106"/>
      <c r="D106"/>
      <c r="E106"/>
      <c r="F106" s="4"/>
      <c r="G106" s="4"/>
      <c r="H106" s="4"/>
      <c r="I106" s="5"/>
      <c r="J106" s="5"/>
      <c r="K106" s="6"/>
      <c r="L106" s="3"/>
      <c r="M106"/>
      <c r="N106"/>
      <c r="O106"/>
      <c r="P106" s="2"/>
    </row>
    <row r="107" spans="1:16" ht="16" x14ac:dyDescent="0.2">
      <c r="A107"/>
      <c r="B107"/>
      <c r="C107"/>
      <c r="D107"/>
      <c r="E107"/>
      <c r="F107" s="4"/>
      <c r="G107" s="4"/>
      <c r="H107" s="4"/>
      <c r="I107" s="5"/>
      <c r="J107" s="5"/>
      <c r="K107" s="6"/>
      <c r="L107" s="3"/>
      <c r="M107"/>
      <c r="N107"/>
      <c r="O107"/>
      <c r="P107" s="2"/>
    </row>
    <row r="108" spans="1:16" ht="16" x14ac:dyDescent="0.2">
      <c r="A108"/>
      <c r="B108"/>
      <c r="C108"/>
      <c r="D108"/>
      <c r="E108"/>
      <c r="F108" s="4"/>
      <c r="G108" s="4"/>
      <c r="H108" s="4"/>
      <c r="I108" s="5"/>
      <c r="J108" s="5"/>
      <c r="K108" s="6"/>
      <c r="L108" s="3"/>
      <c r="M108"/>
      <c r="N108"/>
      <c r="O108"/>
      <c r="P108" s="2"/>
    </row>
    <row r="109" spans="1:16" ht="32" customHeight="1" x14ac:dyDescent="0.2">
      <c r="A109" s="56" t="s">
        <v>80</v>
      </c>
      <c r="B109" s="56" t="s">
        <v>57</v>
      </c>
      <c r="C109" s="56" t="s">
        <v>81</v>
      </c>
      <c r="D109"/>
      <c r="E109"/>
      <c r="F109"/>
      <c r="I109" s="5"/>
      <c r="J109" s="5"/>
      <c r="K109" s="6"/>
      <c r="L109" s="3"/>
      <c r="M109"/>
      <c r="N109"/>
      <c r="O109"/>
      <c r="P109" s="2"/>
    </row>
    <row r="110" spans="1:16" ht="16" x14ac:dyDescent="0.2">
      <c r="A110" s="58">
        <v>1</v>
      </c>
      <c r="B110" s="57">
        <v>4.29</v>
      </c>
      <c r="C110" s="30">
        <v>96.8</v>
      </c>
      <c r="D110"/>
      <c r="E110"/>
      <c r="F110"/>
      <c r="G110" s="4"/>
      <c r="H110" s="4"/>
      <c r="I110" s="5"/>
      <c r="J110" s="5"/>
      <c r="K110" s="6"/>
      <c r="L110" s="3"/>
      <c r="M110"/>
      <c r="N110"/>
      <c r="O110"/>
      <c r="P110" s="2"/>
    </row>
    <row r="111" spans="1:16" ht="16" x14ac:dyDescent="0.2">
      <c r="A111" s="58">
        <v>2</v>
      </c>
      <c r="B111" s="57">
        <v>4.29</v>
      </c>
      <c r="C111" s="30">
        <v>96.8</v>
      </c>
      <c r="D111"/>
      <c r="E111"/>
      <c r="F111"/>
      <c r="G111" s="4"/>
      <c r="H111" s="4"/>
      <c r="I111" s="5"/>
      <c r="J111" s="5"/>
      <c r="K111" s="6"/>
      <c r="L111" s="3"/>
      <c r="M111"/>
      <c r="N111"/>
      <c r="O111"/>
      <c r="P111" s="2"/>
    </row>
    <row r="112" spans="1:16" ht="16" x14ac:dyDescent="0.2">
      <c r="A112" s="58">
        <v>3</v>
      </c>
      <c r="B112" s="45">
        <v>4.3</v>
      </c>
      <c r="C112" s="30">
        <v>96.7</v>
      </c>
      <c r="D112"/>
      <c r="E112"/>
      <c r="F112"/>
      <c r="G112" s="4"/>
      <c r="H112" s="4"/>
      <c r="I112" s="5"/>
      <c r="J112" s="5"/>
      <c r="K112" s="6"/>
      <c r="L112" s="3"/>
      <c r="M112"/>
      <c r="N112"/>
      <c r="O112"/>
      <c r="P112" s="2"/>
    </row>
    <row r="113" spans="1:16" ht="16" x14ac:dyDescent="0.2">
      <c r="C113"/>
      <c r="D113"/>
      <c r="E113"/>
      <c r="I113" s="5"/>
      <c r="J113" s="5"/>
      <c r="K113" s="6"/>
      <c r="L113" s="3"/>
      <c r="M113"/>
      <c r="N113"/>
      <c r="O113"/>
      <c r="P113" s="2"/>
    </row>
    <row r="114" spans="1:16" ht="15.75" customHeight="1" x14ac:dyDescent="0.2">
      <c r="A114" s="8" t="s">
        <v>82</v>
      </c>
      <c r="B114" s="42" cm="1">
        <f t="array" ref="B114">AVERAGE(C110:C112/1000)</f>
        <v>9.6766666666666667E-2</v>
      </c>
      <c r="C114"/>
      <c r="D114" s="96" t="s">
        <v>84</v>
      </c>
      <c r="E114" s="96"/>
      <c r="F114" s="96"/>
      <c r="G114" s="96"/>
      <c r="H114" s="96"/>
      <c r="I114" s="5"/>
      <c r="J114" s="5"/>
      <c r="K114" s="6"/>
      <c r="L114" s="3"/>
      <c r="M114"/>
      <c r="N114"/>
      <c r="O114"/>
      <c r="P114" s="2"/>
    </row>
    <row r="115" spans="1:16" ht="20" x14ac:dyDescent="0.25">
      <c r="A115" s="8" t="s">
        <v>38</v>
      </c>
      <c r="B115" s="31" t="e">
        <f>10^((B114-$B$92)/$B$91)-(10^($B$24)*$B$50+10^($B$26)*$B$52*(1/(1+10^($B$20-B110))))</f>
        <v>#DIV/0!</v>
      </c>
      <c r="C115"/>
      <c r="D115" s="96"/>
      <c r="E115" s="96"/>
      <c r="F115" s="96"/>
      <c r="G115" s="96"/>
      <c r="H115" s="96"/>
      <c r="I115" s="5"/>
      <c r="J115" s="5"/>
      <c r="K115" s="6"/>
      <c r="L115" s="3"/>
      <c r="M115"/>
      <c r="N115"/>
      <c r="O115"/>
      <c r="P115" s="2"/>
    </row>
    <row r="116" spans="1:16" ht="18" x14ac:dyDescent="0.25">
      <c r="A116" s="9" t="s">
        <v>83</v>
      </c>
      <c r="B116" s="59" t="e">
        <f>B115*($K$38/1000)*$B$30/$K$36</f>
        <v>#DIV/0!</v>
      </c>
      <c r="C116"/>
      <c r="D116" s="96"/>
      <c r="E116" s="96"/>
      <c r="F116" s="96"/>
      <c r="G116" s="96"/>
      <c r="H116" s="96"/>
      <c r="I116" s="5"/>
      <c r="J116" s="5"/>
      <c r="K116" s="6"/>
      <c r="L116" s="3"/>
      <c r="M116"/>
      <c r="N116"/>
      <c r="O116"/>
      <c r="P116" s="2"/>
    </row>
    <row r="117" spans="1:16" ht="18" x14ac:dyDescent="0.25">
      <c r="A117" s="9" t="s">
        <v>87</v>
      </c>
      <c r="B117" s="61" t="e">
        <f>B115*($K$38/1000)*18.9984*1000/($K$36/1000)</f>
        <v>#DIV/0!</v>
      </c>
      <c r="C117"/>
      <c r="D117" s="96"/>
      <c r="E117" s="96"/>
      <c r="F117" s="96"/>
      <c r="G117" s="96"/>
      <c r="H117" s="96"/>
      <c r="I117" s="5"/>
      <c r="J117" s="5"/>
      <c r="K117" s="6"/>
      <c r="L117" s="3"/>
      <c r="M117"/>
      <c r="N117"/>
      <c r="O117"/>
      <c r="P117" s="2"/>
    </row>
    <row r="118" spans="1:16" ht="16" x14ac:dyDescent="0.2">
      <c r="A118"/>
      <c r="B118"/>
      <c r="C118"/>
      <c r="D118"/>
      <c r="E118"/>
      <c r="F118" s="4"/>
      <c r="G118" s="4"/>
      <c r="H118" s="4"/>
      <c r="I118"/>
      <c r="J118"/>
      <c r="K118"/>
      <c r="L118" s="3"/>
      <c r="M118"/>
      <c r="N118"/>
      <c r="O118"/>
      <c r="P118" s="2"/>
    </row>
    <row r="119" spans="1:16" ht="16" x14ac:dyDescent="0.2">
      <c r="A119" s="39" t="s">
        <v>30</v>
      </c>
      <c r="B119"/>
      <c r="C119"/>
      <c r="D119"/>
      <c r="E119"/>
      <c r="F119" s="4"/>
      <c r="G119" s="4"/>
      <c r="H119" s="4"/>
      <c r="I119"/>
      <c r="J119"/>
      <c r="K119"/>
      <c r="L119" s="6"/>
      <c r="M119" s="3"/>
      <c r="N119"/>
      <c r="O119"/>
      <c r="P119" s="2"/>
    </row>
    <row r="120" spans="1:16" ht="16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 s="2"/>
    </row>
    <row r="121" spans="1:16" ht="48" customHeight="1" x14ac:dyDescent="0.2">
      <c r="A121" s="95" t="e">
        <f>CONCATENATE("Se encontró que el contenido de fluoruro en pasta de dientes comercial de la marca ",$K$32," con número de lote ",$K$34,", fue de ",FIXED($B$117,2)," ppm. Por lo que ",IF(AND($B$117&lt;=1500,$B$117&gt;=551),"cumple","no cumple")," con el contenido recomendado por la NOM-013-SSA2-2006.")</f>
        <v>#DIV/0!</v>
      </c>
      <c r="B121" s="95"/>
      <c r="C121" s="95"/>
      <c r="D121" s="95"/>
      <c r="E121" s="95"/>
      <c r="F121" s="95"/>
      <c r="G121" s="95"/>
      <c r="H121" s="95"/>
      <c r="I121"/>
      <c r="J121"/>
      <c r="K121"/>
      <c r="L121"/>
      <c r="M121"/>
      <c r="N121"/>
      <c r="O121"/>
      <c r="P121" s="2"/>
    </row>
    <row r="122" spans="1:16" ht="16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 s="2"/>
    </row>
    <row r="123" spans="1:16" ht="16" x14ac:dyDescent="0.2">
      <c r="A123"/>
      <c r="B123"/>
      <c r="C123"/>
      <c r="D123"/>
      <c r="E123"/>
      <c r="F123"/>
      <c r="G123"/>
      <c r="H123"/>
      <c r="I123"/>
      <c r="J123"/>
      <c r="K123" s="6"/>
      <c r="L123" s="3"/>
      <c r="M123"/>
      <c r="N123"/>
      <c r="O123"/>
      <c r="P123" s="2"/>
    </row>
    <row r="124" spans="1:16" ht="120" customHeight="1" x14ac:dyDescent="0.2">
      <c r="A124" s="90" t="s">
        <v>88</v>
      </c>
      <c r="B124" s="91"/>
      <c r="C124" s="91"/>
      <c r="D124" s="91"/>
      <c r="E124" s="91"/>
      <c r="F124" s="91"/>
      <c r="G124" s="91"/>
      <c r="H124" s="91"/>
      <c r="I124" s="92"/>
      <c r="J124"/>
      <c r="K124"/>
      <c r="L124" s="3"/>
      <c r="M124"/>
      <c r="N124"/>
      <c r="O124"/>
      <c r="P124" s="2"/>
    </row>
    <row r="125" spans="1:16" ht="16" x14ac:dyDescent="0.2">
      <c r="A125" s="5"/>
      <c r="B125" s="5"/>
      <c r="C125" s="5"/>
      <c r="D125" s="5"/>
      <c r="E125" s="5"/>
      <c r="F125" s="4"/>
      <c r="G125" s="4"/>
      <c r="H125" s="4"/>
      <c r="I125" s="5"/>
      <c r="J125" s="5"/>
      <c r="K125" s="6"/>
      <c r="L125" s="3"/>
      <c r="M125"/>
      <c r="N125"/>
      <c r="O125"/>
      <c r="P125" s="2"/>
    </row>
    <row r="126" spans="1:16" ht="16" x14ac:dyDescent="0.2">
      <c r="A126" s="5"/>
      <c r="B126" s="5"/>
      <c r="C126" s="5"/>
      <c r="D126" s="5"/>
      <c r="E126" s="5"/>
      <c r="F126" s="4"/>
      <c r="G126" s="4"/>
      <c r="H126" s="4"/>
      <c r="I126" s="5"/>
      <c r="J126" s="5"/>
      <c r="K126" s="6"/>
      <c r="L126" s="3"/>
      <c r="M126"/>
      <c r="N126"/>
      <c r="O126"/>
      <c r="P126" s="2"/>
    </row>
    <row r="127" spans="1:16" ht="16" x14ac:dyDescent="0.2">
      <c r="A127" s="5"/>
      <c r="B127" s="5"/>
      <c r="C127" s="5"/>
      <c r="D127" s="5"/>
      <c r="E127" s="5"/>
      <c r="F127" s="4"/>
      <c r="G127" s="4"/>
      <c r="H127" s="4"/>
      <c r="I127" s="5"/>
      <c r="J127" s="5"/>
      <c r="K127" s="6"/>
      <c r="L127" s="3"/>
      <c r="M127"/>
      <c r="N127"/>
      <c r="O127"/>
      <c r="P127" s="2"/>
    </row>
    <row r="128" spans="1:16" ht="16" x14ac:dyDescent="0.2">
      <c r="A128" s="5"/>
      <c r="B128" s="5"/>
      <c r="C128" s="5"/>
      <c r="D128" s="5"/>
      <c r="E128" s="5"/>
      <c r="F128" s="4"/>
      <c r="G128" s="4"/>
      <c r="H128" s="4"/>
      <c r="I128" s="5"/>
      <c r="J128" s="5"/>
      <c r="K128" s="6"/>
      <c r="L128" s="3"/>
      <c r="M128"/>
      <c r="N128"/>
      <c r="O128"/>
      <c r="P128" s="2"/>
    </row>
    <row r="129" spans="1:16" ht="16" x14ac:dyDescent="0.2">
      <c r="A129" s="5"/>
      <c r="B129" s="5"/>
      <c r="C129" s="5"/>
      <c r="D129" s="5"/>
      <c r="E129" s="5"/>
      <c r="F129" s="4"/>
      <c r="G129" s="4"/>
      <c r="H129" s="4"/>
      <c r="I129" s="5"/>
      <c r="J129" s="5"/>
      <c r="K129" s="6"/>
      <c r="L129" s="3"/>
      <c r="M129"/>
      <c r="N129"/>
      <c r="O129"/>
      <c r="P129" s="2"/>
    </row>
    <row r="130" spans="1:16" ht="16" x14ac:dyDescent="0.2">
      <c r="A130" s="5"/>
      <c r="B130" s="5"/>
      <c r="C130" s="5"/>
      <c r="D130" s="5"/>
      <c r="E130" s="5"/>
      <c r="F130" s="4"/>
      <c r="G130" s="4"/>
      <c r="H130" s="4"/>
      <c r="I130" s="5"/>
      <c r="J130" s="5"/>
      <c r="K130" s="6"/>
      <c r="L130" s="3"/>
      <c r="M130"/>
      <c r="N130"/>
      <c r="O130"/>
      <c r="P130" s="2"/>
    </row>
    <row r="131" spans="1:16" ht="16" x14ac:dyDescent="0.2">
      <c r="A131" s="5"/>
      <c r="B131" s="5"/>
      <c r="C131" s="5"/>
      <c r="D131" s="5"/>
      <c r="E131" s="5"/>
      <c r="F131" s="4"/>
      <c r="G131" s="4"/>
      <c r="H131" s="4"/>
      <c r="I131" s="5"/>
      <c r="J131" s="5"/>
      <c r="K131" s="6"/>
      <c r="L131" s="3"/>
      <c r="M131"/>
      <c r="N131"/>
      <c r="O131"/>
      <c r="P131" s="2"/>
    </row>
    <row r="132" spans="1:16" ht="16" x14ac:dyDescent="0.2">
      <c r="A132" s="5"/>
      <c r="B132" s="5"/>
      <c r="C132" s="5"/>
      <c r="D132" s="5"/>
      <c r="E132" s="5"/>
      <c r="F132" s="4"/>
      <c r="G132" s="4"/>
      <c r="H132" s="4"/>
      <c r="I132" s="5"/>
      <c r="J132" s="5"/>
      <c r="K132" s="6"/>
      <c r="L132" s="3"/>
      <c r="M132"/>
      <c r="N132"/>
      <c r="O132"/>
      <c r="P132" s="2"/>
    </row>
    <row r="133" spans="1:16" ht="16" x14ac:dyDescent="0.2">
      <c r="A133" s="5"/>
      <c r="B133" s="5"/>
      <c r="C133" s="5"/>
      <c r="D133" s="5"/>
      <c r="E133" s="5"/>
      <c r="F133" s="4"/>
      <c r="G133" s="4"/>
      <c r="H133" s="4"/>
      <c r="I133" s="5"/>
      <c r="J133" s="5"/>
      <c r="K133" s="6"/>
      <c r="L133" s="3"/>
      <c r="M133"/>
      <c r="N133"/>
      <c r="O133"/>
      <c r="P133" s="2"/>
    </row>
    <row r="134" spans="1:16" ht="16" x14ac:dyDescent="0.2">
      <c r="A134" s="5"/>
      <c r="B134" s="5"/>
      <c r="C134" s="5"/>
      <c r="D134" s="5"/>
      <c r="E134" s="5"/>
      <c r="F134" s="4"/>
      <c r="G134" s="4"/>
      <c r="H134" s="4"/>
      <c r="I134" s="5"/>
      <c r="J134" s="5"/>
      <c r="K134" s="6"/>
      <c r="L134" s="3"/>
      <c r="M134"/>
      <c r="N134"/>
      <c r="O134"/>
      <c r="P134" s="2"/>
    </row>
    <row r="135" spans="1:16" ht="16" x14ac:dyDescent="0.2">
      <c r="A135" s="5"/>
      <c r="B135" s="5"/>
      <c r="C135" s="5"/>
      <c r="D135" s="5"/>
      <c r="E135" s="5"/>
      <c r="F135" s="4"/>
      <c r="G135" s="4"/>
      <c r="H135" s="4"/>
      <c r="I135" s="5"/>
      <c r="J135" s="5"/>
      <c r="K135" s="6"/>
      <c r="L135" s="3"/>
      <c r="M135"/>
      <c r="N135"/>
      <c r="O135"/>
      <c r="P135" s="2"/>
    </row>
    <row r="136" spans="1:16" ht="16" x14ac:dyDescent="0.2">
      <c r="A136" s="5"/>
      <c r="B136" s="5"/>
      <c r="C136" s="5"/>
      <c r="D136" s="5"/>
      <c r="E136" s="5"/>
      <c r="F136" s="4"/>
      <c r="G136" s="4"/>
      <c r="H136" s="4"/>
      <c r="I136" s="5"/>
      <c r="J136" s="5"/>
      <c r="K136" s="6"/>
      <c r="L136" s="3"/>
      <c r="M136"/>
      <c r="N136"/>
      <c r="O136"/>
      <c r="P136" s="2"/>
    </row>
    <row r="137" spans="1:16" ht="16" x14ac:dyDescent="0.2">
      <c r="A137" s="5"/>
      <c r="B137" s="5"/>
      <c r="C137" s="5"/>
      <c r="D137" s="5"/>
      <c r="E137" s="5"/>
      <c r="F137" s="4"/>
      <c r="G137" s="4"/>
      <c r="H137" s="4"/>
      <c r="I137" s="5"/>
      <c r="J137" s="5"/>
      <c r="K137" s="6"/>
      <c r="L137" s="3"/>
      <c r="M137"/>
      <c r="N137"/>
      <c r="O137"/>
      <c r="P137" s="2"/>
    </row>
    <row r="138" spans="1:16" ht="16" x14ac:dyDescent="0.2">
      <c r="A138" s="5"/>
      <c r="B138" s="5"/>
      <c r="C138" s="5"/>
      <c r="D138" s="5"/>
      <c r="E138" s="5"/>
      <c r="F138" s="4"/>
      <c r="G138" s="4"/>
      <c r="H138" s="4"/>
      <c r="I138" s="5"/>
      <c r="J138" s="5"/>
      <c r="K138" s="6"/>
      <c r="L138" s="3"/>
      <c r="M138"/>
      <c r="N138"/>
      <c r="O138"/>
      <c r="P138" s="2"/>
    </row>
    <row r="139" spans="1:16" ht="16" x14ac:dyDescent="0.2">
      <c r="A139" s="5"/>
      <c r="B139" s="5"/>
      <c r="C139" s="5"/>
      <c r="D139" s="5"/>
      <c r="E139" s="5"/>
      <c r="F139" s="4"/>
      <c r="G139" s="4"/>
      <c r="H139" s="4"/>
      <c r="I139" s="5"/>
      <c r="J139" s="5"/>
      <c r="K139" s="6"/>
      <c r="L139" s="3"/>
      <c r="M139"/>
      <c r="N139"/>
      <c r="O139"/>
      <c r="P139" s="2"/>
    </row>
    <row r="140" spans="1:16" ht="16" x14ac:dyDescent="0.2">
      <c r="A140" s="5"/>
      <c r="B140" s="5"/>
      <c r="C140" s="5"/>
      <c r="D140" s="5"/>
      <c r="E140" s="5"/>
      <c r="F140" s="4"/>
      <c r="G140" s="4"/>
      <c r="H140" s="4"/>
      <c r="I140" s="5"/>
      <c r="J140" s="5"/>
      <c r="K140" s="6"/>
      <c r="L140" s="3"/>
      <c r="M140"/>
      <c r="N140"/>
      <c r="O140"/>
      <c r="P140" s="2"/>
    </row>
    <row r="141" spans="1:16" ht="16" x14ac:dyDescent="0.2">
      <c r="A141" s="5"/>
      <c r="B141" s="5"/>
      <c r="C141" s="5"/>
      <c r="D141" s="5"/>
      <c r="E141" s="5"/>
      <c r="F141" s="4"/>
      <c r="G141" s="4"/>
      <c r="H141" s="4"/>
      <c r="I141" s="5"/>
      <c r="J141" s="5"/>
      <c r="K141" s="6"/>
      <c r="L141" s="3"/>
      <c r="M141"/>
      <c r="N141"/>
      <c r="O141"/>
      <c r="P141" s="2"/>
    </row>
    <row r="142" spans="1:16" ht="16" x14ac:dyDescent="0.2">
      <c r="A142" s="5"/>
      <c r="B142" s="5"/>
      <c r="C142" s="5"/>
      <c r="D142" s="5"/>
      <c r="E142" s="5"/>
      <c r="F142" s="4"/>
      <c r="G142" s="4"/>
      <c r="H142" s="4"/>
      <c r="I142" s="5"/>
      <c r="J142" s="5"/>
      <c r="K142" s="6"/>
      <c r="L142" s="3"/>
      <c r="M142"/>
      <c r="N142"/>
      <c r="O142"/>
      <c r="P142" s="2"/>
    </row>
    <row r="143" spans="1:16" ht="16" x14ac:dyDescent="0.2">
      <c r="A143" s="5"/>
      <c r="B143" s="5"/>
      <c r="C143" s="5"/>
      <c r="D143" s="5"/>
      <c r="E143" s="5"/>
      <c r="F143" s="4"/>
      <c r="G143" s="4"/>
      <c r="H143" s="4"/>
      <c r="I143" s="5"/>
      <c r="J143" s="5"/>
      <c r="K143" s="6"/>
      <c r="L143" s="3"/>
      <c r="M143"/>
      <c r="N143"/>
      <c r="O143"/>
      <c r="P143" s="2"/>
    </row>
    <row r="144" spans="1:16" ht="16" x14ac:dyDescent="0.2">
      <c r="A144" s="5"/>
      <c r="B144" s="5"/>
      <c r="C144" s="5"/>
      <c r="D144" s="5"/>
      <c r="E144" s="5"/>
      <c r="F144" s="4"/>
      <c r="G144" s="4"/>
      <c r="H144" s="4"/>
      <c r="I144" s="5"/>
      <c r="J144" s="5"/>
      <c r="K144" s="6"/>
      <c r="L144" s="3"/>
      <c r="M144"/>
      <c r="N144"/>
      <c r="O144"/>
      <c r="P144" s="2"/>
    </row>
    <row r="145" spans="1:16" ht="16" x14ac:dyDescent="0.2">
      <c r="A145" s="5"/>
      <c r="B145" s="5"/>
      <c r="C145" s="5"/>
      <c r="D145" s="5"/>
      <c r="E145" s="5"/>
      <c r="F145" s="4"/>
      <c r="G145" s="4"/>
      <c r="H145" s="4"/>
      <c r="I145" s="5"/>
      <c r="J145" s="5"/>
      <c r="K145" s="6"/>
      <c r="L145" s="3"/>
      <c r="M145"/>
      <c r="N145"/>
      <c r="O145"/>
      <c r="P145" s="2"/>
    </row>
    <row r="146" spans="1:16" ht="16" x14ac:dyDescent="0.2">
      <c r="A146" s="5"/>
      <c r="B146" s="5"/>
      <c r="C146" s="5"/>
      <c r="D146" s="5"/>
      <c r="E146" s="5"/>
      <c r="F146" s="4"/>
      <c r="G146" s="4"/>
      <c r="H146" s="4"/>
      <c r="I146" s="5"/>
      <c r="J146" s="5"/>
      <c r="K146" s="6"/>
      <c r="L146" s="3"/>
      <c r="M146"/>
      <c r="N146"/>
      <c r="O146"/>
      <c r="P146" s="2"/>
    </row>
    <row r="147" spans="1:16" ht="16" x14ac:dyDescent="0.2">
      <c r="A147" s="5"/>
      <c r="B147" s="5"/>
      <c r="C147" s="5"/>
      <c r="D147" s="5"/>
      <c r="E147" s="5"/>
      <c r="F147" s="4"/>
      <c r="G147" s="4"/>
      <c r="H147" s="4"/>
      <c r="I147" s="5"/>
      <c r="J147" s="5"/>
      <c r="K147" s="6"/>
      <c r="L147" s="3"/>
      <c r="M147"/>
      <c r="N147"/>
      <c r="O147"/>
      <c r="P147" s="2"/>
    </row>
    <row r="148" spans="1:16" ht="16" x14ac:dyDescent="0.2">
      <c r="A148" s="5"/>
      <c r="B148" s="5"/>
      <c r="C148" s="5"/>
      <c r="D148" s="5"/>
      <c r="E148" s="5"/>
      <c r="F148" s="4"/>
      <c r="G148" s="4"/>
      <c r="H148" s="4"/>
      <c r="I148" s="5"/>
      <c r="J148" s="5"/>
      <c r="K148" s="6"/>
      <c r="L148" s="3"/>
      <c r="M148"/>
      <c r="N148"/>
      <c r="O148"/>
      <c r="P148" s="2"/>
    </row>
    <row r="149" spans="1:16" ht="16" x14ac:dyDescent="0.2">
      <c r="A149" s="5"/>
      <c r="B149" s="5"/>
      <c r="C149" s="5"/>
      <c r="D149" s="5"/>
      <c r="E149" s="5"/>
      <c r="F149" s="4"/>
      <c r="G149" s="4"/>
      <c r="H149" s="4"/>
      <c r="I149" s="5"/>
      <c r="J149" s="5"/>
      <c r="K149" s="6"/>
      <c r="L149" s="3"/>
      <c r="M149"/>
      <c r="N149"/>
      <c r="O149"/>
      <c r="P149" s="2"/>
    </row>
    <row r="150" spans="1:16" ht="16" x14ac:dyDescent="0.2">
      <c r="A150" s="5"/>
      <c r="B150" s="5"/>
      <c r="C150" s="5"/>
      <c r="D150" s="5"/>
      <c r="E150" s="5"/>
      <c r="F150" s="4"/>
      <c r="G150" s="4"/>
      <c r="H150" s="4"/>
      <c r="I150" s="5"/>
      <c r="J150" s="5"/>
      <c r="K150" s="6"/>
      <c r="L150" s="3"/>
      <c r="M150"/>
      <c r="N150"/>
      <c r="O150"/>
      <c r="P150" s="2"/>
    </row>
    <row r="151" spans="1:16" ht="16" x14ac:dyDescent="0.2">
      <c r="A151" s="5"/>
      <c r="B151" s="5"/>
      <c r="C151" s="5"/>
      <c r="D151" s="5"/>
      <c r="E151" s="5"/>
      <c r="F151" s="4"/>
      <c r="G151" s="4"/>
      <c r="H151" s="4"/>
      <c r="I151" s="5"/>
      <c r="J151" s="5"/>
      <c r="K151" s="6"/>
      <c r="L151" s="3"/>
      <c r="M151"/>
      <c r="N151"/>
      <c r="O151"/>
      <c r="P151" s="2"/>
    </row>
    <row r="152" spans="1:16" ht="16" x14ac:dyDescent="0.2">
      <c r="A152" s="5"/>
      <c r="B152" s="5"/>
      <c r="C152" s="5"/>
      <c r="D152" s="5"/>
      <c r="E152" s="5"/>
      <c r="F152" s="4"/>
      <c r="G152" s="4"/>
      <c r="H152" s="4"/>
      <c r="I152" s="5"/>
      <c r="J152" s="5"/>
      <c r="K152" s="6"/>
      <c r="L152" s="3"/>
      <c r="M152"/>
      <c r="N152"/>
      <c r="O152"/>
      <c r="P152" s="2"/>
    </row>
    <row r="153" spans="1:16" ht="16" x14ac:dyDescent="0.2">
      <c r="A153" s="5"/>
      <c r="B153" s="5"/>
      <c r="C153" s="5"/>
      <c r="D153" s="5"/>
      <c r="E153" s="5"/>
      <c r="F153" s="4"/>
      <c r="G153" s="4"/>
      <c r="H153" s="4"/>
      <c r="I153" s="5"/>
      <c r="J153" s="5"/>
      <c r="K153" s="6"/>
      <c r="L153" s="3"/>
      <c r="M153"/>
      <c r="N153"/>
      <c r="O153"/>
      <c r="P153" s="2"/>
    </row>
    <row r="154" spans="1:16" ht="16" x14ac:dyDescent="0.2">
      <c r="A154" s="5"/>
      <c r="B154" s="5"/>
      <c r="C154" s="5"/>
      <c r="D154" s="5"/>
      <c r="E154" s="5"/>
      <c r="F154" s="4"/>
      <c r="G154" s="4"/>
      <c r="H154" s="4"/>
      <c r="I154" s="5"/>
      <c r="J154" s="5"/>
      <c r="K154" s="6"/>
      <c r="L154" s="3"/>
      <c r="M154"/>
      <c r="N154"/>
      <c r="O154"/>
      <c r="P154" s="2"/>
    </row>
    <row r="155" spans="1:16" ht="16" x14ac:dyDescent="0.2">
      <c r="A155" s="5"/>
      <c r="B155" s="5"/>
      <c r="C155" s="5"/>
      <c r="D155" s="5"/>
      <c r="E155" s="5"/>
      <c r="F155" s="4"/>
      <c r="G155" s="4"/>
      <c r="H155" s="4"/>
      <c r="I155" s="5"/>
      <c r="J155" s="5"/>
      <c r="K155" s="6"/>
      <c r="L155" s="3"/>
      <c r="M155"/>
      <c r="N155"/>
      <c r="O155"/>
      <c r="P155" s="2"/>
    </row>
    <row r="156" spans="1:16" ht="16" x14ac:dyDescent="0.2">
      <c r="A156" s="5"/>
      <c r="B156" s="5"/>
      <c r="C156" s="5"/>
      <c r="D156" s="5"/>
      <c r="E156" s="5"/>
      <c r="F156" s="4"/>
      <c r="G156" s="4"/>
      <c r="H156" s="4"/>
      <c r="I156" s="5"/>
      <c r="J156" s="5"/>
      <c r="K156" s="6"/>
      <c r="L156" s="3"/>
      <c r="M156"/>
      <c r="N156"/>
      <c r="O156"/>
      <c r="P156" s="2"/>
    </row>
    <row r="157" spans="1:16" ht="16" x14ac:dyDescent="0.2">
      <c r="A157" s="5"/>
      <c r="B157" s="5"/>
      <c r="C157" s="5"/>
      <c r="D157" s="5"/>
      <c r="E157" s="5"/>
      <c r="F157" s="4"/>
      <c r="G157" s="4"/>
      <c r="H157" s="4"/>
      <c r="I157" s="5"/>
      <c r="J157" s="5"/>
      <c r="K157" s="6"/>
      <c r="L157" s="3"/>
      <c r="M157"/>
      <c r="N157"/>
      <c r="O157"/>
      <c r="P157" s="2"/>
    </row>
    <row r="158" spans="1:16" ht="16" x14ac:dyDescent="0.2">
      <c r="A158" s="5"/>
      <c r="B158" s="5"/>
      <c r="C158" s="5"/>
      <c r="D158" s="5"/>
      <c r="E158" s="5"/>
      <c r="F158" s="4"/>
      <c r="G158" s="4"/>
      <c r="H158" s="4"/>
      <c r="I158" s="5"/>
      <c r="J158" s="5"/>
      <c r="K158" s="6"/>
      <c r="L158" s="3"/>
      <c r="M158"/>
      <c r="N158"/>
      <c r="O158"/>
      <c r="P158" s="2"/>
    </row>
    <row r="159" spans="1:16" ht="16" x14ac:dyDescent="0.2">
      <c r="A159" s="5"/>
      <c r="B159" s="5"/>
      <c r="C159" s="5"/>
      <c r="D159" s="5"/>
      <c r="E159" s="5"/>
      <c r="F159" s="4"/>
      <c r="G159" s="4"/>
      <c r="H159" s="4"/>
      <c r="I159" s="5"/>
      <c r="J159" s="5"/>
      <c r="K159" s="6"/>
      <c r="L159" s="3"/>
      <c r="M159"/>
      <c r="N159"/>
      <c r="O159"/>
      <c r="P159" s="2"/>
    </row>
    <row r="160" spans="1:16" ht="16" x14ac:dyDescent="0.2">
      <c r="A160" s="5"/>
      <c r="B160" s="5"/>
      <c r="C160" s="5"/>
      <c r="D160" s="5"/>
      <c r="E160" s="5"/>
      <c r="F160" s="4"/>
      <c r="G160" s="4"/>
      <c r="H160" s="4"/>
      <c r="I160" s="5"/>
      <c r="J160" s="5"/>
      <c r="K160" s="6"/>
      <c r="L160" s="3"/>
      <c r="M160"/>
      <c r="N160"/>
      <c r="O160"/>
      <c r="P160" s="2"/>
    </row>
    <row r="161" spans="1:16" ht="16" x14ac:dyDescent="0.2">
      <c r="A161" s="5"/>
      <c r="B161" s="5"/>
      <c r="C161" s="5"/>
      <c r="D161" s="5"/>
      <c r="E161" s="5"/>
      <c r="F161" s="4"/>
      <c r="G161" s="4"/>
      <c r="H161" s="4"/>
      <c r="I161" s="5"/>
      <c r="J161" s="5"/>
      <c r="K161" s="6"/>
      <c r="L161" s="3"/>
      <c r="M161"/>
      <c r="N161"/>
      <c r="O161"/>
      <c r="P161" s="2"/>
    </row>
    <row r="162" spans="1:16" ht="16" x14ac:dyDescent="0.2">
      <c r="A162" s="5"/>
      <c r="B162" s="5"/>
      <c r="C162" s="5"/>
      <c r="D162" s="5"/>
      <c r="E162" s="5"/>
      <c r="F162" s="4"/>
      <c r="G162" s="4"/>
      <c r="H162" s="4"/>
      <c r="I162" s="5"/>
      <c r="J162" s="5"/>
      <c r="K162" s="6"/>
      <c r="L162" s="3"/>
      <c r="M162"/>
      <c r="N162"/>
      <c r="O162"/>
      <c r="P162" s="2"/>
    </row>
    <row r="163" spans="1:16" ht="16" x14ac:dyDescent="0.2">
      <c r="A163" s="5"/>
      <c r="B163" s="5"/>
      <c r="C163" s="5"/>
      <c r="D163" s="5"/>
      <c r="E163" s="5"/>
      <c r="F163" s="4"/>
      <c r="G163" s="4"/>
      <c r="H163" s="4"/>
      <c r="I163" s="5"/>
      <c r="J163" s="5"/>
      <c r="K163" s="6"/>
      <c r="L163" s="3"/>
      <c r="M163"/>
      <c r="N163"/>
      <c r="O163"/>
      <c r="P163" s="2"/>
    </row>
    <row r="164" spans="1:16" ht="16" x14ac:dyDescent="0.2">
      <c r="A164" s="5"/>
      <c r="B164" s="5"/>
      <c r="C164" s="5"/>
      <c r="D164" s="5"/>
      <c r="E164" s="5"/>
      <c r="F164" s="4"/>
      <c r="G164" s="4"/>
      <c r="H164" s="4"/>
      <c r="I164" s="5"/>
      <c r="J164" s="5"/>
      <c r="K164" s="6"/>
      <c r="L164" s="3"/>
      <c r="M164"/>
      <c r="N164"/>
      <c r="O164"/>
      <c r="P164" s="2"/>
    </row>
    <row r="165" spans="1:16" ht="16" x14ac:dyDescent="0.2">
      <c r="A165" s="5"/>
      <c r="B165" s="5"/>
      <c r="C165" s="5"/>
      <c r="D165" s="5"/>
      <c r="E165" s="5"/>
      <c r="F165" s="4"/>
      <c r="G165" s="4"/>
      <c r="H165" s="4"/>
      <c r="I165" s="5"/>
      <c r="J165" s="5"/>
      <c r="K165" s="6"/>
      <c r="L165" s="3"/>
      <c r="M165"/>
      <c r="N165"/>
      <c r="O165"/>
      <c r="P165" s="2"/>
    </row>
    <row r="166" spans="1:16" ht="16" x14ac:dyDescent="0.2">
      <c r="A166" s="5"/>
      <c r="B166" s="5"/>
      <c r="C166" s="5"/>
      <c r="D166" s="5"/>
      <c r="E166" s="5"/>
      <c r="F166" s="4"/>
      <c r="G166" s="4"/>
      <c r="H166" s="4"/>
      <c r="I166" s="5"/>
      <c r="J166" s="5"/>
      <c r="K166" s="6"/>
      <c r="L166" s="3"/>
      <c r="M166"/>
      <c r="N166"/>
      <c r="O166"/>
      <c r="P166" s="2"/>
    </row>
    <row r="167" spans="1:16" ht="16" x14ac:dyDescent="0.2">
      <c r="A167" s="5"/>
      <c r="B167" s="5"/>
      <c r="C167" s="5"/>
      <c r="D167" s="5"/>
      <c r="E167" s="5"/>
      <c r="F167" s="4"/>
      <c r="G167" s="4"/>
      <c r="H167" s="4"/>
      <c r="I167" s="5"/>
      <c r="J167" s="5"/>
      <c r="K167" s="6"/>
      <c r="L167" s="3"/>
      <c r="M167"/>
      <c r="N167"/>
      <c r="O167"/>
      <c r="P167" s="2"/>
    </row>
    <row r="168" spans="1:16" ht="16" x14ac:dyDescent="0.2">
      <c r="A168" s="5"/>
      <c r="B168" s="5"/>
      <c r="C168" s="5"/>
      <c r="D168" s="5"/>
      <c r="E168" s="5"/>
      <c r="F168" s="4"/>
      <c r="G168" s="4"/>
      <c r="H168" s="4"/>
      <c r="I168" s="5"/>
      <c r="J168" s="5"/>
      <c r="K168" s="6"/>
      <c r="L168" s="3"/>
      <c r="M168"/>
      <c r="N168"/>
      <c r="O168"/>
      <c r="P168" s="2"/>
    </row>
    <row r="169" spans="1:16" ht="16" x14ac:dyDescent="0.2">
      <c r="A169" s="5"/>
      <c r="B169" s="5"/>
      <c r="C169" s="5"/>
      <c r="D169" s="5"/>
      <c r="E169" s="5"/>
      <c r="F169" s="4"/>
      <c r="G169" s="4"/>
      <c r="H169" s="4"/>
      <c r="I169" s="5"/>
      <c r="J169" s="5"/>
      <c r="K169" s="6"/>
      <c r="L169" s="3"/>
      <c r="M169"/>
      <c r="N169"/>
      <c r="O169"/>
      <c r="P169" s="2"/>
    </row>
    <row r="170" spans="1:16" ht="16" x14ac:dyDescent="0.2">
      <c r="A170" s="5"/>
      <c r="B170" s="5"/>
      <c r="C170" s="5"/>
      <c r="D170" s="5"/>
      <c r="E170" s="5"/>
      <c r="F170" s="4"/>
      <c r="G170" s="4"/>
      <c r="H170" s="4"/>
      <c r="I170" s="5"/>
      <c r="J170" s="5"/>
      <c r="K170" s="6"/>
      <c r="L170" s="3"/>
      <c r="M170"/>
      <c r="N170"/>
      <c r="O170"/>
      <c r="P170" s="2"/>
    </row>
    <row r="171" spans="1:16" ht="16" x14ac:dyDescent="0.2">
      <c r="A171" s="5"/>
      <c r="B171" s="5"/>
      <c r="C171" s="5"/>
      <c r="D171" s="5"/>
      <c r="E171" s="5"/>
      <c r="F171" s="4"/>
      <c r="G171" s="4"/>
      <c r="H171" s="4"/>
      <c r="I171" s="5"/>
      <c r="J171" s="5"/>
      <c r="K171" s="6"/>
      <c r="L171" s="3"/>
      <c r="M171"/>
      <c r="N171"/>
      <c r="O171"/>
      <c r="P171" s="2"/>
    </row>
    <row r="172" spans="1:16" ht="16" x14ac:dyDescent="0.2">
      <c r="A172" s="5"/>
      <c r="B172" s="5"/>
      <c r="C172" s="5"/>
      <c r="D172" s="5"/>
      <c r="E172" s="5"/>
      <c r="F172" s="4"/>
      <c r="G172" s="4"/>
      <c r="H172" s="4"/>
      <c r="I172" s="5"/>
      <c r="J172" s="5"/>
      <c r="K172" s="6"/>
      <c r="L172" s="3"/>
      <c r="M172"/>
      <c r="N172"/>
      <c r="O172"/>
      <c r="P172" s="2"/>
    </row>
    <row r="173" spans="1:16" ht="16" x14ac:dyDescent="0.2">
      <c r="A173" s="5"/>
      <c r="B173" s="5"/>
      <c r="C173" s="5"/>
      <c r="D173" s="5"/>
      <c r="E173" s="5"/>
      <c r="F173" s="4"/>
      <c r="G173" s="4"/>
      <c r="H173" s="4"/>
      <c r="I173" s="5"/>
      <c r="J173" s="5"/>
      <c r="K173" s="6"/>
      <c r="L173" s="3"/>
      <c r="M173"/>
      <c r="N173"/>
      <c r="O173"/>
      <c r="P173" s="2"/>
    </row>
    <row r="174" spans="1:16" ht="16" x14ac:dyDescent="0.2">
      <c r="A174" s="5"/>
      <c r="B174" s="5"/>
      <c r="C174" s="5"/>
      <c r="D174" s="5"/>
      <c r="E174" s="5"/>
      <c r="F174" s="4"/>
      <c r="G174" s="4"/>
      <c r="H174" s="4"/>
      <c r="I174" s="5"/>
      <c r="J174" s="5"/>
      <c r="K174" s="6"/>
      <c r="L174" s="3"/>
      <c r="M174"/>
      <c r="N174"/>
      <c r="O174"/>
      <c r="P174" s="2"/>
    </row>
    <row r="175" spans="1:16" ht="16" x14ac:dyDescent="0.2">
      <c r="A175" s="5"/>
      <c r="B175" s="5"/>
      <c r="C175" s="5"/>
      <c r="D175" s="5"/>
      <c r="E175" s="5"/>
      <c r="F175" s="4"/>
      <c r="G175" s="4"/>
      <c r="H175" s="4"/>
      <c r="I175" s="5"/>
      <c r="J175" s="5"/>
      <c r="K175" s="6"/>
      <c r="L175" s="3"/>
      <c r="M175"/>
      <c r="N175"/>
      <c r="O175"/>
      <c r="P175" s="2"/>
    </row>
    <row r="176" spans="1:16" ht="16" x14ac:dyDescent="0.2">
      <c r="A176" s="5"/>
      <c r="B176" s="5"/>
      <c r="C176" s="5"/>
      <c r="D176" s="5"/>
      <c r="E176" s="5"/>
      <c r="F176" s="4"/>
      <c r="G176" s="4"/>
      <c r="H176" s="4"/>
      <c r="I176" s="5"/>
      <c r="J176" s="5"/>
      <c r="K176" s="6"/>
      <c r="L176" s="3"/>
      <c r="M176"/>
      <c r="N176"/>
      <c r="O176"/>
      <c r="P176" s="2"/>
    </row>
    <row r="177" spans="1:16" ht="16" x14ac:dyDescent="0.2">
      <c r="A177" s="5"/>
      <c r="B177" s="5"/>
      <c r="C177" s="5"/>
      <c r="D177" s="5"/>
      <c r="E177" s="5"/>
      <c r="F177" s="4"/>
      <c r="G177" s="4"/>
      <c r="H177" s="4"/>
      <c r="I177" s="5"/>
      <c r="J177" s="5"/>
      <c r="K177" s="6"/>
      <c r="L177" s="3"/>
      <c r="M177"/>
      <c r="N177"/>
      <c r="O177"/>
      <c r="P177" s="2"/>
    </row>
    <row r="178" spans="1:16" ht="16" x14ac:dyDescent="0.2">
      <c r="A178" s="5"/>
      <c r="B178" s="5"/>
      <c r="C178" s="5"/>
      <c r="D178" s="5"/>
      <c r="E178" s="5"/>
      <c r="F178" s="4"/>
      <c r="G178" s="4"/>
      <c r="H178" s="4"/>
      <c r="I178" s="5"/>
      <c r="J178" s="5"/>
      <c r="K178" s="6"/>
      <c r="L178" s="3"/>
      <c r="M178"/>
      <c r="N178"/>
      <c r="O178"/>
      <c r="P178" s="2"/>
    </row>
    <row r="179" spans="1:16" ht="16" x14ac:dyDescent="0.2">
      <c r="A179" s="5"/>
      <c r="B179" s="5"/>
      <c r="C179" s="5"/>
      <c r="D179" s="5"/>
      <c r="E179" s="5"/>
      <c r="F179" s="4"/>
      <c r="G179" s="4"/>
      <c r="H179" s="4"/>
      <c r="I179" s="5"/>
      <c r="J179" s="5"/>
      <c r="K179" s="6"/>
      <c r="L179" s="3"/>
      <c r="M179"/>
      <c r="N179"/>
      <c r="O179"/>
      <c r="P179" s="2"/>
    </row>
    <row r="180" spans="1:16" ht="16" x14ac:dyDescent="0.2">
      <c r="A180" s="5"/>
      <c r="B180" s="5"/>
      <c r="C180" s="5"/>
      <c r="D180" s="5"/>
      <c r="E180" s="5"/>
      <c r="F180" s="4"/>
      <c r="G180" s="4"/>
      <c r="H180" s="4"/>
      <c r="I180" s="5"/>
      <c r="J180" s="5"/>
      <c r="K180" s="6"/>
      <c r="L180" s="3"/>
      <c r="M180"/>
      <c r="N180"/>
      <c r="O180"/>
      <c r="P180" s="2"/>
    </row>
    <row r="181" spans="1:16" ht="16" x14ac:dyDescent="0.2">
      <c r="A181" s="5"/>
      <c r="B181" s="5"/>
      <c r="C181" s="5"/>
      <c r="D181" s="5"/>
      <c r="E181" s="5"/>
      <c r="F181" s="4"/>
      <c r="G181" s="4"/>
      <c r="H181" s="4"/>
      <c r="I181" s="5"/>
      <c r="J181" s="5"/>
      <c r="K181" s="6"/>
      <c r="L181" s="3"/>
      <c r="M181"/>
      <c r="N181"/>
      <c r="O181"/>
      <c r="P181" s="2"/>
    </row>
    <row r="182" spans="1:16" ht="16" x14ac:dyDescent="0.2">
      <c r="A182" s="5"/>
      <c r="B182" s="5"/>
      <c r="C182" s="5"/>
      <c r="D182" s="5"/>
      <c r="E182" s="5"/>
      <c r="F182" s="4"/>
      <c r="G182" s="4"/>
      <c r="H182" s="4"/>
      <c r="I182" s="5"/>
      <c r="J182" s="5"/>
      <c r="K182" s="6"/>
      <c r="L182" s="3"/>
      <c r="M182"/>
      <c r="N182"/>
      <c r="O182"/>
      <c r="P182" s="2"/>
    </row>
    <row r="183" spans="1:16" ht="16" x14ac:dyDescent="0.2">
      <c r="A183" s="5"/>
      <c r="B183" s="5"/>
      <c r="C183" s="5"/>
      <c r="D183" s="5"/>
      <c r="E183" s="5"/>
      <c r="F183" s="4"/>
      <c r="G183" s="4"/>
      <c r="H183" s="4"/>
      <c r="I183" s="5"/>
      <c r="J183" s="5"/>
      <c r="K183" s="6"/>
      <c r="L183" s="3"/>
      <c r="M183"/>
      <c r="N183"/>
      <c r="O183"/>
      <c r="P183" s="2"/>
    </row>
    <row r="184" spans="1:16" ht="16" x14ac:dyDescent="0.2">
      <c r="A184" s="5"/>
      <c r="B184" s="5"/>
      <c r="C184" s="5"/>
      <c r="D184" s="5"/>
      <c r="E184" s="5"/>
      <c r="F184" s="4"/>
      <c r="G184" s="4"/>
      <c r="H184" s="4"/>
      <c r="I184" s="5"/>
      <c r="J184" s="5"/>
      <c r="K184" s="6"/>
      <c r="L184" s="3"/>
      <c r="M184"/>
      <c r="N184"/>
      <c r="O184"/>
      <c r="P184" s="2"/>
    </row>
    <row r="185" spans="1:16" ht="16" x14ac:dyDescent="0.2">
      <c r="A185" s="5"/>
      <c r="B185" s="5"/>
      <c r="C185" s="5"/>
      <c r="D185" s="5"/>
      <c r="E185" s="5"/>
      <c r="F185" s="4"/>
      <c r="G185" s="4"/>
      <c r="H185" s="4"/>
      <c r="I185" s="5"/>
      <c r="J185" s="5"/>
      <c r="K185" s="6"/>
      <c r="L185" s="3"/>
      <c r="M185"/>
      <c r="N185"/>
      <c r="O185"/>
      <c r="P185" s="2"/>
    </row>
    <row r="186" spans="1:16" ht="16" x14ac:dyDescent="0.2">
      <c r="A186" s="5"/>
      <c r="B186" s="5"/>
      <c r="C186" s="5"/>
      <c r="D186" s="5"/>
      <c r="E186" s="5"/>
      <c r="F186" s="4"/>
      <c r="G186" s="4"/>
      <c r="H186" s="4"/>
      <c r="I186" s="5"/>
      <c r="J186" s="5"/>
      <c r="K186" s="6"/>
      <c r="L186" s="3"/>
      <c r="M186"/>
      <c r="N186"/>
      <c r="O186"/>
      <c r="P186" s="2"/>
    </row>
    <row r="187" spans="1:16" ht="16" x14ac:dyDescent="0.2">
      <c r="A187" s="5"/>
      <c r="B187" s="5"/>
      <c r="C187" s="5"/>
      <c r="D187" s="5"/>
      <c r="E187" s="5"/>
      <c r="F187" s="4"/>
      <c r="G187" s="4"/>
      <c r="H187" s="4"/>
      <c r="I187" s="5"/>
      <c r="J187" s="5"/>
      <c r="K187" s="6"/>
      <c r="L187" s="3"/>
      <c r="M187"/>
      <c r="N187"/>
      <c r="O187"/>
      <c r="P187" s="2"/>
    </row>
    <row r="188" spans="1:16" ht="16" x14ac:dyDescent="0.2">
      <c r="A188" s="5"/>
      <c r="B188" s="5"/>
      <c r="C188" s="5"/>
      <c r="D188" s="5"/>
      <c r="E188" s="5"/>
      <c r="F188" s="4"/>
      <c r="G188" s="4"/>
      <c r="H188" s="4"/>
      <c r="I188" s="5"/>
      <c r="J188" s="5"/>
      <c r="K188" s="6"/>
      <c r="L188" s="3"/>
      <c r="M188"/>
      <c r="N188"/>
      <c r="O188"/>
      <c r="P188" s="2"/>
    </row>
    <row r="189" spans="1:16" ht="16" x14ac:dyDescent="0.2">
      <c r="A189" s="5"/>
      <c r="B189" s="5"/>
      <c r="C189" s="5"/>
      <c r="D189" s="5"/>
      <c r="E189" s="5"/>
      <c r="F189" s="4"/>
      <c r="G189" s="4"/>
      <c r="H189" s="4"/>
      <c r="I189" s="5"/>
      <c r="J189" s="5"/>
      <c r="K189" s="6"/>
      <c r="L189" s="3"/>
      <c r="M189"/>
      <c r="N189"/>
      <c r="O189"/>
      <c r="P189" s="2"/>
    </row>
    <row r="190" spans="1:16" ht="16" x14ac:dyDescent="0.2">
      <c r="A190" s="5"/>
      <c r="B190" s="5"/>
      <c r="C190" s="5"/>
      <c r="D190" s="5"/>
      <c r="E190" s="5"/>
      <c r="F190" s="4"/>
      <c r="G190" s="4"/>
      <c r="H190" s="4"/>
      <c r="I190" s="5"/>
      <c r="J190" s="5"/>
      <c r="K190" s="6"/>
      <c r="L190" s="3"/>
      <c r="M190"/>
      <c r="N190"/>
      <c r="O190"/>
      <c r="P190" s="2"/>
    </row>
    <row r="191" spans="1:16" ht="16" x14ac:dyDescent="0.2">
      <c r="A191" s="5"/>
      <c r="B191" s="5"/>
      <c r="C191" s="5"/>
      <c r="D191" s="5"/>
      <c r="E191" s="5"/>
      <c r="F191" s="4"/>
      <c r="G191" s="4"/>
      <c r="H191" s="4"/>
      <c r="I191" s="5"/>
      <c r="J191" s="5"/>
      <c r="K191" s="6"/>
      <c r="L191" s="3"/>
      <c r="M191"/>
      <c r="N191"/>
      <c r="O191"/>
      <c r="P191" s="2"/>
    </row>
    <row r="192" spans="1:16" ht="16" x14ac:dyDescent="0.2">
      <c r="A192" s="5"/>
      <c r="B192" s="5"/>
      <c r="C192" s="5"/>
      <c r="D192" s="5"/>
      <c r="E192" s="5"/>
      <c r="F192" s="4"/>
      <c r="G192" s="4"/>
      <c r="H192" s="4"/>
      <c r="I192" s="5"/>
      <c r="J192" s="5"/>
      <c r="K192" s="6"/>
      <c r="L192" s="3"/>
      <c r="M192"/>
      <c r="N192"/>
      <c r="O192"/>
      <c r="P192" s="2"/>
    </row>
    <row r="193" spans="1:16" ht="16" x14ac:dyDescent="0.2">
      <c r="A193" s="5"/>
      <c r="B193" s="5"/>
      <c r="C193" s="5"/>
      <c r="D193" s="5"/>
      <c r="E193" s="5"/>
      <c r="F193" s="4"/>
      <c r="G193" s="4"/>
      <c r="H193" s="4"/>
      <c r="I193" s="5"/>
      <c r="J193" s="5"/>
      <c r="K193" s="6"/>
      <c r="L193" s="3"/>
      <c r="M193"/>
      <c r="N193"/>
      <c r="O193"/>
      <c r="P193" s="2"/>
    </row>
    <row r="194" spans="1:16" ht="16" x14ac:dyDescent="0.2">
      <c r="A194" s="5"/>
      <c r="B194" s="5"/>
      <c r="C194" s="5"/>
      <c r="D194" s="5"/>
      <c r="E194" s="5"/>
      <c r="F194" s="4"/>
      <c r="G194" s="4"/>
      <c r="H194" s="4"/>
      <c r="I194" s="5"/>
      <c r="J194" s="5"/>
      <c r="K194" s="6"/>
      <c r="L194" s="3"/>
      <c r="M194"/>
      <c r="N194"/>
      <c r="O194"/>
      <c r="P194" s="2"/>
    </row>
    <row r="195" spans="1:16" ht="16" x14ac:dyDescent="0.2">
      <c r="A195" s="5"/>
      <c r="B195" s="5"/>
      <c r="C195" s="5"/>
      <c r="D195" s="5"/>
      <c r="E195" s="5"/>
      <c r="F195" s="4"/>
      <c r="G195" s="4"/>
      <c r="H195" s="4"/>
      <c r="I195" s="5"/>
      <c r="J195" s="5"/>
      <c r="K195" s="6"/>
      <c r="L195" s="3"/>
      <c r="M195"/>
      <c r="N195"/>
      <c r="O195"/>
      <c r="P195" s="2"/>
    </row>
    <row r="196" spans="1:16" ht="16" x14ac:dyDescent="0.2">
      <c r="A196" s="5"/>
      <c r="B196" s="5"/>
      <c r="C196" s="5"/>
      <c r="D196" s="5"/>
      <c r="E196" s="5"/>
      <c r="F196" s="4"/>
      <c r="G196" s="4"/>
      <c r="H196" s="4"/>
      <c r="I196" s="5"/>
      <c r="J196" s="5"/>
      <c r="K196" s="6"/>
      <c r="L196" s="3"/>
      <c r="M196"/>
      <c r="N196"/>
      <c r="O196"/>
      <c r="P196" s="2"/>
    </row>
    <row r="197" spans="1:16" ht="16" x14ac:dyDescent="0.2">
      <c r="A197" s="5"/>
      <c r="B197" s="5"/>
      <c r="C197" s="5"/>
      <c r="D197" s="5"/>
      <c r="E197" s="5"/>
      <c r="F197" s="4"/>
      <c r="G197" s="4"/>
      <c r="H197" s="4"/>
      <c r="I197" s="5"/>
      <c r="J197" s="5"/>
      <c r="K197" s="6"/>
      <c r="L197" s="3"/>
      <c r="M197"/>
      <c r="N197"/>
      <c r="O197"/>
      <c r="P197" s="2"/>
    </row>
    <row r="198" spans="1:16" ht="16" x14ac:dyDescent="0.2">
      <c r="A198" s="5"/>
      <c r="B198" s="5"/>
      <c r="C198" s="5"/>
      <c r="D198" s="5"/>
      <c r="E198" s="5"/>
      <c r="F198" s="4"/>
      <c r="G198" s="4"/>
      <c r="H198" s="4"/>
      <c r="I198" s="5"/>
      <c r="J198" s="5"/>
      <c r="K198" s="6"/>
      <c r="L198" s="3"/>
      <c r="M198"/>
      <c r="N198"/>
      <c r="O198"/>
      <c r="P198" s="2"/>
    </row>
    <row r="199" spans="1:16" ht="16" x14ac:dyDescent="0.2">
      <c r="A199" s="5"/>
      <c r="B199" s="5"/>
      <c r="C199" s="5"/>
      <c r="D199" s="5"/>
      <c r="E199" s="5"/>
      <c r="F199" s="4"/>
      <c r="G199" s="4"/>
      <c r="H199" s="4"/>
      <c r="I199" s="5"/>
      <c r="J199" s="5"/>
      <c r="K199" s="6"/>
      <c r="L199" s="3"/>
      <c r="M199"/>
      <c r="N199"/>
      <c r="O199"/>
      <c r="P199" s="2"/>
    </row>
    <row r="200" spans="1:16" ht="16" x14ac:dyDescent="0.2">
      <c r="A200" s="5"/>
      <c r="B200" s="5"/>
      <c r="C200" s="5"/>
      <c r="D200" s="5"/>
      <c r="E200" s="5"/>
      <c r="F200" s="4"/>
      <c r="G200" s="4"/>
      <c r="H200" s="4"/>
      <c r="I200" s="5"/>
      <c r="J200" s="5"/>
      <c r="K200" s="6"/>
      <c r="L200" s="3"/>
      <c r="M200"/>
      <c r="N200"/>
      <c r="O200"/>
      <c r="P200" s="2"/>
    </row>
    <row r="201" spans="1:16" ht="16" x14ac:dyDescent="0.2">
      <c r="A201" s="5"/>
      <c r="B201" s="5"/>
      <c r="C201" s="5"/>
      <c r="D201" s="5"/>
      <c r="E201" s="5"/>
      <c r="F201" s="4"/>
      <c r="G201" s="4"/>
      <c r="H201" s="4"/>
      <c r="I201" s="5"/>
      <c r="J201" s="5"/>
      <c r="K201" s="6"/>
      <c r="L201" s="3"/>
      <c r="M201"/>
      <c r="N201"/>
      <c r="O201"/>
      <c r="P201" s="2"/>
    </row>
    <row r="202" spans="1:16" ht="16" x14ac:dyDescent="0.2">
      <c r="A202" s="5"/>
      <c r="B202" s="5"/>
      <c r="C202" s="5"/>
      <c r="D202" s="5"/>
      <c r="E202" s="5"/>
      <c r="F202" s="4"/>
      <c r="G202" s="4"/>
      <c r="H202" s="4"/>
      <c r="I202" s="5"/>
      <c r="J202" s="5"/>
      <c r="K202" s="6"/>
      <c r="L202" s="3"/>
      <c r="M202"/>
      <c r="N202"/>
      <c r="O202"/>
      <c r="P202" s="2"/>
    </row>
    <row r="203" spans="1:16" ht="16" x14ac:dyDescent="0.2">
      <c r="A203" s="5"/>
      <c r="B203" s="5"/>
      <c r="C203" s="5"/>
      <c r="D203" s="5"/>
      <c r="E203" s="5"/>
      <c r="F203" s="4"/>
      <c r="G203" s="4"/>
      <c r="H203" s="4"/>
      <c r="I203" s="5"/>
      <c r="J203" s="5"/>
      <c r="K203" s="6"/>
      <c r="L203" s="3"/>
      <c r="M203"/>
      <c r="N203"/>
      <c r="O203"/>
      <c r="P203" s="2"/>
    </row>
    <row r="204" spans="1:16" ht="16" x14ac:dyDescent="0.2">
      <c r="A204" s="5"/>
      <c r="B204" s="5"/>
      <c r="C204" s="5"/>
      <c r="D204" s="5"/>
      <c r="E204" s="5"/>
      <c r="F204" s="4"/>
      <c r="G204" s="4"/>
      <c r="H204" s="4"/>
      <c r="I204" s="5"/>
      <c r="J204" s="5"/>
      <c r="K204" s="6"/>
      <c r="L204" s="3"/>
      <c r="M204"/>
      <c r="N204"/>
      <c r="O204"/>
      <c r="P204" s="2"/>
    </row>
    <row r="205" spans="1:16" ht="16" x14ac:dyDescent="0.2">
      <c r="A205" s="5"/>
      <c r="B205" s="5"/>
      <c r="C205" s="5"/>
      <c r="D205" s="5"/>
      <c r="E205" s="5"/>
      <c r="F205" s="4"/>
      <c r="G205" s="4"/>
      <c r="H205" s="4"/>
      <c r="I205" s="5"/>
      <c r="J205" s="5"/>
      <c r="K205" s="6"/>
      <c r="L205" s="3"/>
      <c r="M205"/>
      <c r="N205"/>
      <c r="O205"/>
      <c r="P205" s="2"/>
    </row>
    <row r="206" spans="1:16" ht="16" x14ac:dyDescent="0.2">
      <c r="A206" s="5"/>
      <c r="B206" s="5"/>
      <c r="C206" s="5"/>
      <c r="D206" s="5"/>
      <c r="E206" s="5"/>
      <c r="F206" s="4"/>
      <c r="G206" s="4"/>
      <c r="H206" s="4"/>
      <c r="I206" s="5"/>
      <c r="J206" s="5"/>
      <c r="K206" s="6"/>
      <c r="L206" s="3"/>
      <c r="M206"/>
      <c r="N206"/>
      <c r="O206"/>
      <c r="P206" s="2"/>
    </row>
    <row r="207" spans="1:16" ht="16" x14ac:dyDescent="0.2">
      <c r="A207" s="5"/>
      <c r="B207" s="5"/>
      <c r="C207" s="5"/>
      <c r="D207" s="5"/>
      <c r="E207" s="5"/>
      <c r="F207" s="4"/>
      <c r="G207" s="4"/>
      <c r="H207" s="4"/>
      <c r="I207" s="5"/>
      <c r="J207" s="5"/>
      <c r="K207" s="6"/>
      <c r="L207" s="3"/>
      <c r="M207"/>
      <c r="N207"/>
      <c r="O207"/>
      <c r="P207" s="2"/>
    </row>
    <row r="208" spans="1:16" ht="16" x14ac:dyDescent="0.2">
      <c r="A208" s="5"/>
      <c r="B208" s="5"/>
      <c r="C208" s="5"/>
      <c r="D208" s="5"/>
      <c r="E208" s="5"/>
      <c r="F208" s="4"/>
      <c r="G208" s="4"/>
      <c r="H208" s="4"/>
      <c r="I208" s="5"/>
      <c r="J208" s="5"/>
      <c r="K208" s="6"/>
      <c r="L208" s="3"/>
      <c r="M208"/>
      <c r="N208"/>
      <c r="O208"/>
      <c r="P208" s="2"/>
    </row>
    <row r="209" spans="1:16" ht="16" x14ac:dyDescent="0.2">
      <c r="A209" s="5"/>
      <c r="B209" s="5"/>
      <c r="C209" s="5"/>
      <c r="D209" s="5"/>
      <c r="E209" s="5"/>
      <c r="F209" s="4"/>
      <c r="G209" s="4"/>
      <c r="H209" s="4"/>
      <c r="I209" s="5"/>
      <c r="J209" s="5"/>
      <c r="K209" s="6"/>
      <c r="L209" s="3"/>
      <c r="M209"/>
      <c r="N209"/>
      <c r="O209"/>
      <c r="P209" s="2"/>
    </row>
    <row r="210" spans="1:16" ht="16" x14ac:dyDescent="0.2">
      <c r="A210" s="5"/>
      <c r="B210" s="5"/>
      <c r="C210" s="5"/>
      <c r="D210" s="5"/>
      <c r="E210" s="5"/>
      <c r="F210" s="4"/>
      <c r="G210" s="4"/>
      <c r="H210" s="4"/>
      <c r="I210" s="5"/>
      <c r="J210" s="5"/>
      <c r="K210" s="6"/>
      <c r="L210" s="3"/>
      <c r="M210"/>
      <c r="N210"/>
      <c r="O210"/>
      <c r="P210" s="2"/>
    </row>
    <row r="211" spans="1:16" ht="16" x14ac:dyDescent="0.2">
      <c r="A211" s="5"/>
      <c r="B211" s="5"/>
      <c r="C211" s="5"/>
      <c r="D211" s="5"/>
      <c r="E211" s="5"/>
      <c r="F211" s="4"/>
      <c r="G211" s="4"/>
      <c r="H211" s="4"/>
      <c r="I211" s="5"/>
      <c r="J211" s="5"/>
      <c r="K211" s="6"/>
      <c r="L211" s="3"/>
      <c r="M211"/>
      <c r="N211"/>
      <c r="O211"/>
      <c r="P211" s="2"/>
    </row>
    <row r="212" spans="1:16" ht="16" x14ac:dyDescent="0.2">
      <c r="A212" s="5"/>
      <c r="B212" s="5"/>
      <c r="C212" s="5"/>
      <c r="D212" s="5"/>
      <c r="E212" s="5"/>
      <c r="F212" s="4"/>
      <c r="G212" s="4"/>
      <c r="H212" s="4"/>
      <c r="I212" s="5"/>
      <c r="J212" s="5"/>
      <c r="K212" s="6"/>
      <c r="L212" s="3"/>
      <c r="M212"/>
      <c r="N212"/>
      <c r="O212"/>
      <c r="P212" s="2"/>
    </row>
    <row r="213" spans="1:16" ht="16" x14ac:dyDescent="0.2">
      <c r="A213" s="5"/>
      <c r="B213" s="5"/>
      <c r="C213" s="5"/>
      <c r="D213" s="5"/>
      <c r="E213" s="5"/>
      <c r="F213" s="4"/>
      <c r="G213" s="4"/>
      <c r="H213" s="4"/>
      <c r="I213" s="5"/>
      <c r="J213" s="5"/>
      <c r="K213" s="6"/>
      <c r="L213" s="3"/>
      <c r="M213"/>
      <c r="N213"/>
      <c r="O213"/>
      <c r="P213" s="2"/>
    </row>
    <row r="214" spans="1:16" ht="16" x14ac:dyDescent="0.2">
      <c r="A214" s="5"/>
      <c r="B214" s="5"/>
      <c r="C214" s="5"/>
      <c r="D214" s="5"/>
      <c r="E214" s="5"/>
      <c r="F214" s="4"/>
      <c r="G214" s="4"/>
      <c r="H214" s="4"/>
      <c r="I214" s="5"/>
      <c r="J214" s="5"/>
      <c r="K214" s="6"/>
      <c r="L214" s="3"/>
      <c r="M214"/>
      <c r="N214"/>
      <c r="O214"/>
      <c r="P214" s="2"/>
    </row>
    <row r="215" spans="1:16" ht="16" x14ac:dyDescent="0.2">
      <c r="A215" s="5"/>
      <c r="B215" s="5"/>
      <c r="C215" s="5"/>
      <c r="D215" s="5"/>
      <c r="E215" s="5"/>
      <c r="F215" s="4"/>
      <c r="G215" s="4"/>
      <c r="H215" s="4"/>
      <c r="I215" s="5"/>
      <c r="J215" s="5"/>
      <c r="K215" s="6"/>
      <c r="L215" s="3"/>
      <c r="M215"/>
      <c r="N215"/>
      <c r="O215"/>
      <c r="P215" s="2"/>
    </row>
    <row r="216" spans="1:16" ht="16" x14ac:dyDescent="0.2">
      <c r="A216" s="5"/>
      <c r="B216" s="5"/>
      <c r="C216" s="5"/>
      <c r="D216" s="5"/>
      <c r="E216" s="5"/>
      <c r="F216" s="4"/>
      <c r="G216" s="4"/>
      <c r="H216" s="4"/>
      <c r="I216" s="5"/>
      <c r="J216" s="5"/>
      <c r="K216" s="6"/>
      <c r="L216" s="3"/>
      <c r="M216"/>
      <c r="N216"/>
      <c r="O216"/>
      <c r="P216" s="2"/>
    </row>
    <row r="217" spans="1:16" ht="16" x14ac:dyDescent="0.2">
      <c r="A217" s="5"/>
      <c r="B217" s="5"/>
      <c r="C217" s="5"/>
      <c r="D217" s="5"/>
      <c r="E217" s="5"/>
      <c r="F217" s="4"/>
      <c r="G217" s="4"/>
      <c r="H217" s="4"/>
      <c r="I217" s="5"/>
      <c r="J217" s="5"/>
      <c r="K217" s="6"/>
      <c r="L217" s="3"/>
      <c r="M217"/>
      <c r="N217"/>
      <c r="O217"/>
      <c r="P217" s="2"/>
    </row>
    <row r="218" spans="1:16" ht="16" x14ac:dyDescent="0.2">
      <c r="A218" s="5"/>
      <c r="B218" s="5"/>
      <c r="C218" s="5"/>
      <c r="D218" s="5"/>
      <c r="E218" s="5"/>
      <c r="F218" s="4"/>
      <c r="G218" s="4"/>
      <c r="H218" s="4"/>
      <c r="I218" s="5"/>
      <c r="J218" s="5"/>
      <c r="K218" s="6"/>
      <c r="L218" s="3"/>
      <c r="M218"/>
      <c r="N218"/>
      <c r="O218"/>
      <c r="P218" s="2"/>
    </row>
    <row r="219" spans="1:16" ht="16" x14ac:dyDescent="0.2">
      <c r="A219" s="5"/>
      <c r="B219" s="5"/>
      <c r="C219" s="5"/>
      <c r="D219" s="5"/>
      <c r="E219" s="5"/>
      <c r="F219" s="4"/>
      <c r="G219" s="4"/>
      <c r="H219" s="4"/>
      <c r="I219" s="5"/>
      <c r="J219" s="5"/>
      <c r="K219" s="6"/>
      <c r="L219" s="3"/>
      <c r="M219"/>
      <c r="N219"/>
      <c r="O219"/>
      <c r="P219" s="2"/>
    </row>
    <row r="220" spans="1:16" ht="16" x14ac:dyDescent="0.2">
      <c r="A220" s="5"/>
      <c r="B220" s="5"/>
      <c r="C220" s="5"/>
      <c r="D220" s="5"/>
      <c r="E220" s="5"/>
      <c r="F220" s="4"/>
      <c r="G220" s="4"/>
      <c r="H220" s="4"/>
      <c r="I220" s="5"/>
      <c r="J220" s="5"/>
      <c r="K220" s="6"/>
      <c r="L220" s="3"/>
      <c r="M220"/>
      <c r="N220"/>
      <c r="O220"/>
      <c r="P220" s="2"/>
    </row>
    <row r="221" spans="1:16" ht="16" x14ac:dyDescent="0.2">
      <c r="A221" s="5"/>
      <c r="B221" s="5"/>
      <c r="C221" s="5"/>
      <c r="D221" s="5"/>
      <c r="E221" s="5"/>
      <c r="F221" s="4"/>
      <c r="G221" s="4"/>
      <c r="H221" s="4"/>
      <c r="I221" s="5"/>
      <c r="J221" s="5"/>
      <c r="K221" s="6"/>
      <c r="L221" s="3"/>
      <c r="M221"/>
      <c r="N221"/>
      <c r="O221"/>
      <c r="P221" s="2"/>
    </row>
    <row r="222" spans="1:16" ht="16" x14ac:dyDescent="0.2">
      <c r="A222" s="5"/>
      <c r="B222" s="5"/>
      <c r="C222" s="5"/>
      <c r="D222" s="5"/>
      <c r="E222" s="5"/>
      <c r="F222" s="4"/>
      <c r="G222" s="4"/>
      <c r="H222" s="4"/>
      <c r="I222" s="5"/>
      <c r="J222" s="5"/>
      <c r="K222" s="6"/>
      <c r="L222" s="3"/>
      <c r="M222"/>
      <c r="N222"/>
      <c r="O222"/>
      <c r="P222" s="2"/>
    </row>
    <row r="223" spans="1:16" ht="16" x14ac:dyDescent="0.2">
      <c r="A223" s="5"/>
      <c r="B223" s="5"/>
      <c r="C223" s="5"/>
      <c r="D223" s="5"/>
      <c r="E223" s="5"/>
      <c r="F223" s="4"/>
      <c r="G223" s="4"/>
      <c r="H223" s="4"/>
      <c r="I223" s="5"/>
      <c r="J223" s="5"/>
      <c r="K223" s="6"/>
      <c r="L223" s="3"/>
      <c r="M223"/>
      <c r="N223"/>
      <c r="O223"/>
      <c r="P223" s="2"/>
    </row>
    <row r="224" spans="1:16" ht="16" x14ac:dyDescent="0.2">
      <c r="A224" s="5"/>
      <c r="B224" s="5"/>
      <c r="C224" s="5"/>
      <c r="D224" s="5"/>
      <c r="E224" s="5"/>
      <c r="F224" s="4"/>
      <c r="G224" s="4"/>
      <c r="H224" s="4"/>
      <c r="I224" s="5"/>
      <c r="J224" s="5"/>
      <c r="K224" s="6"/>
      <c r="L224" s="3"/>
      <c r="M224"/>
      <c r="N224"/>
      <c r="O224"/>
      <c r="P224" s="2"/>
    </row>
    <row r="225" spans="1:16" ht="16" x14ac:dyDescent="0.2">
      <c r="A225" s="5"/>
      <c r="B225" s="5"/>
      <c r="C225" s="5"/>
      <c r="D225" s="5"/>
      <c r="E225" s="5"/>
      <c r="F225" s="4"/>
      <c r="G225" s="4"/>
      <c r="H225" s="4"/>
      <c r="I225" s="5"/>
      <c r="J225" s="5"/>
      <c r="K225" s="6"/>
      <c r="L225" s="3"/>
      <c r="M225"/>
      <c r="N225"/>
      <c r="O225"/>
      <c r="P225" s="2"/>
    </row>
    <row r="226" spans="1:16" ht="16" x14ac:dyDescent="0.2">
      <c r="A226" s="5"/>
      <c r="B226" s="5"/>
      <c r="C226" s="5"/>
      <c r="D226" s="5"/>
      <c r="E226" s="5"/>
      <c r="F226" s="4"/>
      <c r="G226" s="4"/>
      <c r="H226" s="4"/>
      <c r="I226" s="5"/>
      <c r="J226" s="5"/>
      <c r="K226" s="6"/>
      <c r="L226" s="3"/>
      <c r="M226"/>
      <c r="N226"/>
      <c r="O226"/>
      <c r="P226" s="2"/>
    </row>
    <row r="227" spans="1:16" ht="16" x14ac:dyDescent="0.2">
      <c r="A227" s="5"/>
      <c r="B227" s="5"/>
      <c r="C227" s="5"/>
      <c r="D227" s="5"/>
      <c r="E227" s="5"/>
      <c r="F227" s="4"/>
      <c r="G227" s="4"/>
      <c r="H227" s="4"/>
      <c r="I227" s="5"/>
      <c r="J227" s="5"/>
      <c r="K227" s="6"/>
      <c r="L227" s="3"/>
      <c r="M227"/>
      <c r="N227"/>
      <c r="O227"/>
      <c r="P227" s="2"/>
    </row>
    <row r="228" spans="1:16" ht="16" x14ac:dyDescent="0.2">
      <c r="A228" s="5"/>
      <c r="B228" s="5"/>
      <c r="C228" s="5"/>
      <c r="D228" s="5"/>
      <c r="E228" s="5"/>
      <c r="F228" s="4"/>
      <c r="G228" s="4"/>
      <c r="H228" s="4"/>
      <c r="I228" s="5"/>
      <c r="J228" s="5"/>
      <c r="K228" s="6"/>
      <c r="L228" s="3"/>
      <c r="M228"/>
      <c r="N228"/>
      <c r="O228"/>
      <c r="P228" s="2"/>
    </row>
    <row r="229" spans="1:16" ht="16" x14ac:dyDescent="0.2">
      <c r="A229" s="5"/>
      <c r="B229" s="5"/>
      <c r="C229" s="5"/>
      <c r="D229" s="5"/>
      <c r="E229" s="5"/>
      <c r="F229" s="4"/>
      <c r="G229" s="4"/>
      <c r="H229" s="4"/>
      <c r="I229" s="5"/>
      <c r="J229" s="5"/>
      <c r="K229" s="6"/>
      <c r="L229" s="3"/>
      <c r="M229"/>
      <c r="N229"/>
      <c r="O229"/>
      <c r="P229" s="2"/>
    </row>
    <row r="230" spans="1:16" ht="16" x14ac:dyDescent="0.2">
      <c r="A230" s="5"/>
      <c r="B230" s="5"/>
      <c r="C230" s="5"/>
      <c r="D230" s="5"/>
      <c r="E230" s="5"/>
      <c r="F230" s="4"/>
      <c r="G230" s="4"/>
      <c r="H230" s="4"/>
      <c r="I230" s="5"/>
      <c r="J230" s="5"/>
      <c r="K230" s="6"/>
      <c r="L230" s="3"/>
      <c r="M230"/>
      <c r="N230"/>
      <c r="O230"/>
      <c r="P230" s="2"/>
    </row>
    <row r="231" spans="1:16" ht="16" x14ac:dyDescent="0.2">
      <c r="A231" s="5"/>
      <c r="B231" s="5"/>
      <c r="C231" s="5"/>
      <c r="D231" s="5"/>
      <c r="E231" s="5"/>
      <c r="F231" s="4"/>
      <c r="G231" s="4"/>
      <c r="H231" s="4"/>
      <c r="I231" s="5"/>
      <c r="J231" s="5"/>
      <c r="K231" s="6"/>
      <c r="L231" s="3"/>
      <c r="M231"/>
      <c r="N231"/>
      <c r="O231"/>
      <c r="P231" s="2"/>
    </row>
    <row r="232" spans="1:16" ht="16" x14ac:dyDescent="0.2">
      <c r="A232" s="5"/>
      <c r="B232" s="5"/>
      <c r="C232" s="5"/>
      <c r="D232" s="5"/>
      <c r="E232" s="5"/>
      <c r="F232" s="4"/>
      <c r="G232" s="4"/>
      <c r="H232" s="4"/>
      <c r="I232" s="5"/>
      <c r="J232" s="5"/>
      <c r="K232" s="6"/>
      <c r="L232" s="3"/>
      <c r="M232"/>
      <c r="N232"/>
      <c r="O232"/>
      <c r="P232" s="2"/>
    </row>
    <row r="233" spans="1:16" ht="16" x14ac:dyDescent="0.2">
      <c r="A233" s="5"/>
      <c r="B233" s="5"/>
      <c r="C233" s="5"/>
      <c r="D233" s="5"/>
      <c r="E233" s="5"/>
      <c r="F233" s="4"/>
      <c r="G233" s="4"/>
      <c r="H233" s="4"/>
      <c r="I233" s="5"/>
      <c r="J233" s="5"/>
      <c r="K233" s="6"/>
      <c r="L233" s="3"/>
      <c r="M233"/>
      <c r="N233"/>
      <c r="O233"/>
      <c r="P233" s="2"/>
    </row>
    <row r="234" spans="1:16" ht="16" x14ac:dyDescent="0.2">
      <c r="A234" s="5"/>
      <c r="B234" s="5"/>
      <c r="C234" s="5"/>
      <c r="D234" s="5"/>
      <c r="E234" s="5"/>
      <c r="F234" s="4"/>
      <c r="G234" s="4"/>
      <c r="H234" s="4"/>
      <c r="I234" s="5"/>
      <c r="J234" s="5"/>
      <c r="K234" s="6"/>
      <c r="L234" s="3"/>
      <c r="M234"/>
      <c r="N234"/>
      <c r="O234"/>
      <c r="P234" s="2"/>
    </row>
    <row r="235" spans="1:16" ht="16" x14ac:dyDescent="0.2">
      <c r="A235" s="5"/>
      <c r="B235" s="5"/>
      <c r="C235" s="5"/>
      <c r="D235" s="5"/>
      <c r="E235" s="5"/>
      <c r="F235" s="4"/>
      <c r="G235" s="4"/>
      <c r="H235" s="4"/>
      <c r="I235" s="5"/>
      <c r="J235" s="5"/>
      <c r="K235" s="6"/>
      <c r="L235" s="3"/>
      <c r="M235"/>
      <c r="N235"/>
      <c r="O235"/>
      <c r="P235" s="2"/>
    </row>
    <row r="236" spans="1:16" ht="16" x14ac:dyDescent="0.2">
      <c r="A236" s="5"/>
      <c r="B236" s="5"/>
      <c r="C236" s="5"/>
      <c r="D236" s="5"/>
      <c r="E236" s="5"/>
      <c r="F236" s="4"/>
      <c r="G236" s="4"/>
      <c r="H236" s="4"/>
      <c r="I236" s="5"/>
      <c r="J236" s="5"/>
      <c r="K236" s="6"/>
      <c r="L236" s="3"/>
      <c r="M236"/>
      <c r="N236"/>
      <c r="O236"/>
      <c r="P236" s="2"/>
    </row>
    <row r="237" spans="1:16" ht="16" x14ac:dyDescent="0.2">
      <c r="A237" s="5"/>
      <c r="B237" s="5"/>
      <c r="C237" s="5"/>
      <c r="D237" s="5"/>
      <c r="E237" s="5"/>
      <c r="F237" s="4"/>
      <c r="G237" s="4"/>
      <c r="H237" s="4"/>
      <c r="I237" s="5"/>
      <c r="J237" s="5"/>
      <c r="K237" s="6"/>
      <c r="L237" s="3"/>
      <c r="M237"/>
      <c r="N237"/>
      <c r="O237"/>
      <c r="P237" s="2"/>
    </row>
    <row r="238" spans="1:16" ht="16" x14ac:dyDescent="0.2">
      <c r="A238" s="5"/>
      <c r="B238" s="5"/>
      <c r="C238" s="5"/>
      <c r="D238" s="5"/>
      <c r="E238" s="5"/>
      <c r="F238" s="4"/>
      <c r="G238" s="4"/>
      <c r="H238" s="4"/>
      <c r="I238" s="5"/>
      <c r="J238" s="5"/>
      <c r="K238" s="6"/>
      <c r="L238" s="3"/>
      <c r="M238"/>
      <c r="N238"/>
      <c r="O238"/>
      <c r="P238" s="2"/>
    </row>
    <row r="239" spans="1:16" ht="16" x14ac:dyDescent="0.2">
      <c r="A239" s="5"/>
      <c r="B239" s="5"/>
      <c r="C239" s="5"/>
      <c r="D239" s="5"/>
      <c r="E239" s="5"/>
      <c r="F239" s="4"/>
      <c r="G239" s="4"/>
      <c r="H239" s="4"/>
      <c r="I239" s="5"/>
      <c r="J239" s="5"/>
      <c r="K239" s="6"/>
      <c r="L239" s="3"/>
      <c r="M239"/>
      <c r="N239"/>
      <c r="O239"/>
      <c r="P239" s="2"/>
    </row>
    <row r="240" spans="1:16" ht="16" x14ac:dyDescent="0.2">
      <c r="A240" s="5"/>
      <c r="B240" s="5"/>
      <c r="C240" s="5"/>
      <c r="D240" s="5"/>
      <c r="E240" s="5"/>
      <c r="F240" s="4"/>
      <c r="G240" s="4"/>
      <c r="H240" s="4"/>
      <c r="I240" s="5"/>
      <c r="J240" s="5"/>
      <c r="K240" s="6"/>
      <c r="L240" s="3"/>
      <c r="M240"/>
      <c r="N240"/>
      <c r="O240"/>
      <c r="P240" s="2"/>
    </row>
    <row r="241" spans="1:16" ht="16" x14ac:dyDescent="0.2">
      <c r="A241" s="5"/>
      <c r="B241" s="5"/>
      <c r="C241" s="5"/>
      <c r="D241" s="5"/>
      <c r="E241" s="5"/>
      <c r="F241" s="4"/>
      <c r="G241" s="4"/>
      <c r="H241" s="4"/>
      <c r="I241" s="5"/>
      <c r="J241" s="5"/>
      <c r="K241" s="6"/>
      <c r="L241" s="3"/>
      <c r="M241"/>
      <c r="N241"/>
      <c r="O241"/>
      <c r="P241" s="2"/>
    </row>
    <row r="242" spans="1:16" ht="16" x14ac:dyDescent="0.2">
      <c r="A242" s="5"/>
      <c r="B242" s="5"/>
      <c r="C242" s="5"/>
      <c r="D242" s="5"/>
      <c r="E242" s="5"/>
      <c r="F242" s="4"/>
      <c r="G242" s="4"/>
      <c r="H242" s="4"/>
      <c r="I242" s="5"/>
      <c r="J242" s="5"/>
      <c r="K242" s="6"/>
      <c r="L242" s="3"/>
      <c r="M242"/>
      <c r="N242"/>
      <c r="O242"/>
      <c r="P242" s="2"/>
    </row>
    <row r="243" spans="1:16" ht="16" x14ac:dyDescent="0.2">
      <c r="A243" s="5"/>
      <c r="B243" s="5"/>
      <c r="C243" s="5"/>
      <c r="D243" s="5"/>
      <c r="E243" s="5"/>
      <c r="F243" s="4"/>
      <c r="G243" s="4"/>
      <c r="H243" s="4"/>
      <c r="I243" s="5"/>
      <c r="J243" s="5"/>
      <c r="K243" s="6"/>
      <c r="L243" s="3"/>
      <c r="M243"/>
      <c r="N243"/>
      <c r="O243"/>
      <c r="P243" s="2"/>
    </row>
    <row r="244" spans="1:16" ht="16" x14ac:dyDescent="0.2">
      <c r="A244" s="5"/>
      <c r="B244" s="5"/>
      <c r="C244" s="5"/>
      <c r="D244" s="5"/>
      <c r="E244" s="5"/>
      <c r="F244" s="4"/>
      <c r="G244" s="4"/>
      <c r="H244" s="4"/>
      <c r="I244" s="5"/>
      <c r="J244" s="5"/>
      <c r="K244" s="6"/>
      <c r="L244" s="3"/>
      <c r="M244"/>
      <c r="N244"/>
      <c r="O244"/>
      <c r="P244" s="2"/>
    </row>
    <row r="245" spans="1:16" ht="16" x14ac:dyDescent="0.2">
      <c r="A245" s="5"/>
      <c r="B245" s="5"/>
      <c r="C245" s="5"/>
      <c r="D245" s="5"/>
      <c r="E245" s="5"/>
      <c r="F245" s="4"/>
      <c r="G245" s="4"/>
      <c r="H245" s="4"/>
      <c r="I245" s="5"/>
      <c r="J245" s="5"/>
      <c r="K245" s="6"/>
      <c r="L245" s="3"/>
      <c r="M245"/>
      <c r="N245"/>
      <c r="O245"/>
      <c r="P245" s="2"/>
    </row>
    <row r="246" spans="1:16" ht="16" x14ac:dyDescent="0.2">
      <c r="A246" s="5"/>
      <c r="B246" s="5"/>
      <c r="C246" s="5"/>
      <c r="D246" s="5"/>
      <c r="E246" s="5"/>
      <c r="F246" s="4"/>
      <c r="G246" s="4"/>
      <c r="H246" s="4"/>
      <c r="I246" s="5"/>
      <c r="J246" s="5"/>
      <c r="K246" s="6"/>
      <c r="L246" s="3"/>
      <c r="M246"/>
      <c r="N246"/>
      <c r="O246"/>
      <c r="P246" s="2"/>
    </row>
    <row r="247" spans="1:16" ht="16" x14ac:dyDescent="0.2">
      <c r="A247" s="5"/>
      <c r="B247" s="5"/>
      <c r="C247" s="5"/>
      <c r="D247" s="5"/>
      <c r="E247" s="5"/>
      <c r="F247" s="4"/>
      <c r="G247" s="4"/>
      <c r="H247" s="4"/>
      <c r="I247" s="5"/>
      <c r="J247" s="5"/>
      <c r="K247" s="6"/>
      <c r="L247" s="3"/>
      <c r="M247"/>
      <c r="N247"/>
      <c r="O247"/>
      <c r="P247" s="2"/>
    </row>
    <row r="248" spans="1:16" ht="16" x14ac:dyDescent="0.2">
      <c r="A248" s="5"/>
      <c r="B248" s="5"/>
      <c r="C248" s="5"/>
      <c r="D248" s="5"/>
      <c r="E248" s="5"/>
      <c r="F248" s="4"/>
      <c r="G248" s="4"/>
      <c r="H248" s="4"/>
      <c r="I248" s="5"/>
      <c r="J248" s="5"/>
      <c r="K248" s="6"/>
      <c r="L248" s="3"/>
      <c r="M248"/>
      <c r="N248"/>
      <c r="O248"/>
      <c r="P248" s="2"/>
    </row>
    <row r="249" spans="1:16" ht="16" x14ac:dyDescent="0.2">
      <c r="A249" s="5"/>
      <c r="B249" s="5"/>
      <c r="C249" s="5"/>
      <c r="D249" s="5"/>
      <c r="E249" s="5"/>
      <c r="F249" s="4"/>
      <c r="G249" s="4"/>
      <c r="H249" s="4"/>
      <c r="I249" s="5"/>
      <c r="J249" s="5"/>
      <c r="K249" s="6"/>
      <c r="L249" s="3"/>
      <c r="M249"/>
      <c r="N249"/>
      <c r="O249"/>
      <c r="P249" s="2"/>
    </row>
    <row r="250" spans="1:16" ht="16" x14ac:dyDescent="0.2">
      <c r="A250" s="5"/>
      <c r="B250" s="5"/>
      <c r="C250" s="5"/>
      <c r="D250" s="5"/>
      <c r="E250" s="5"/>
      <c r="F250" s="4"/>
      <c r="G250" s="4"/>
      <c r="H250" s="4"/>
      <c r="I250" s="5"/>
      <c r="J250" s="5"/>
      <c r="K250" s="6"/>
      <c r="L250" s="3"/>
      <c r="M250"/>
      <c r="N250"/>
      <c r="O250"/>
      <c r="P250" s="2"/>
    </row>
    <row r="251" spans="1:16" ht="16" x14ac:dyDescent="0.2">
      <c r="A251" s="5"/>
      <c r="B251" s="5"/>
      <c r="C251" s="5"/>
      <c r="D251" s="5"/>
      <c r="E251" s="5"/>
      <c r="F251" s="4"/>
      <c r="G251" s="4"/>
      <c r="H251" s="4"/>
      <c r="I251" s="5"/>
      <c r="J251" s="5"/>
      <c r="K251" s="6"/>
      <c r="L251" s="3"/>
      <c r="M251"/>
      <c r="N251"/>
      <c r="O251"/>
      <c r="P251" s="2"/>
    </row>
    <row r="252" spans="1:16" ht="16" x14ac:dyDescent="0.2">
      <c r="A252" s="5"/>
      <c r="B252" s="5"/>
      <c r="C252" s="5"/>
      <c r="D252" s="5"/>
      <c r="E252" s="5"/>
      <c r="F252" s="4"/>
      <c r="G252" s="4"/>
      <c r="H252" s="4"/>
      <c r="I252" s="5"/>
      <c r="J252" s="5"/>
      <c r="K252" s="6"/>
      <c r="L252" s="3"/>
      <c r="M252"/>
      <c r="N252"/>
      <c r="O252"/>
      <c r="P252" s="2"/>
    </row>
    <row r="253" spans="1:16" ht="16" x14ac:dyDescent="0.2">
      <c r="A253" s="5"/>
      <c r="B253" s="5"/>
      <c r="C253" s="5"/>
      <c r="D253" s="5"/>
      <c r="E253" s="5"/>
      <c r="F253" s="4"/>
      <c r="G253" s="4"/>
      <c r="H253" s="4"/>
      <c r="I253" s="5"/>
      <c r="J253" s="5"/>
      <c r="K253" s="6"/>
      <c r="L253" s="3"/>
      <c r="M253"/>
      <c r="N253"/>
      <c r="O253"/>
      <c r="P253" s="2"/>
    </row>
    <row r="254" spans="1:16" ht="16" x14ac:dyDescent="0.2">
      <c r="A254" s="5"/>
      <c r="B254" s="5"/>
      <c r="C254" s="5"/>
      <c r="D254" s="5"/>
      <c r="E254" s="5"/>
      <c r="F254" s="4"/>
      <c r="G254" s="4"/>
      <c r="H254" s="4"/>
      <c r="I254" s="5"/>
      <c r="J254" s="5"/>
      <c r="K254" s="6"/>
      <c r="L254" s="3"/>
      <c r="M254"/>
      <c r="N254"/>
      <c r="O254"/>
      <c r="P254" s="2"/>
    </row>
    <row r="255" spans="1:16" ht="16" x14ac:dyDescent="0.2">
      <c r="A255" s="5"/>
      <c r="B255" s="5"/>
      <c r="C255" s="5"/>
      <c r="D255" s="5"/>
      <c r="E255" s="5"/>
      <c r="F255" s="4"/>
      <c r="G255" s="4"/>
      <c r="H255" s="4"/>
      <c r="I255" s="5"/>
      <c r="J255" s="5"/>
      <c r="K255" s="6"/>
      <c r="L255" s="3"/>
      <c r="M255"/>
      <c r="N255"/>
      <c r="O255"/>
      <c r="P255" s="2"/>
    </row>
    <row r="256" spans="1:16" ht="16" x14ac:dyDescent="0.2">
      <c r="A256" s="5"/>
      <c r="B256" s="5"/>
      <c r="C256" s="5"/>
      <c r="D256" s="5"/>
      <c r="E256" s="5"/>
      <c r="F256" s="4"/>
      <c r="G256" s="4"/>
      <c r="H256" s="4"/>
      <c r="I256" s="5"/>
      <c r="J256" s="5"/>
      <c r="K256" s="6"/>
      <c r="L256" s="3"/>
      <c r="M256"/>
      <c r="N256"/>
      <c r="O256"/>
      <c r="P256" s="2"/>
    </row>
    <row r="257" spans="1:16" ht="16" x14ac:dyDescent="0.2">
      <c r="A257" s="5"/>
      <c r="B257" s="5"/>
      <c r="C257" s="5"/>
      <c r="D257" s="5"/>
      <c r="E257" s="5"/>
      <c r="F257" s="4"/>
      <c r="G257" s="4"/>
      <c r="H257" s="4"/>
      <c r="I257" s="5"/>
      <c r="J257" s="5"/>
      <c r="K257" s="6"/>
      <c r="L257" s="3"/>
      <c r="M257"/>
      <c r="N257"/>
      <c r="O257"/>
      <c r="P257" s="2"/>
    </row>
    <row r="258" spans="1:16" ht="16" x14ac:dyDescent="0.2">
      <c r="A258" s="5"/>
      <c r="B258" s="5"/>
      <c r="C258" s="5"/>
      <c r="D258" s="5"/>
      <c r="E258" s="5"/>
      <c r="F258" s="4"/>
      <c r="G258" s="4"/>
      <c r="H258" s="4"/>
      <c r="I258" s="5"/>
      <c r="J258" s="5"/>
      <c r="K258" s="6"/>
      <c r="L258" s="3"/>
      <c r="M258"/>
      <c r="N258"/>
      <c r="O258"/>
      <c r="P258" s="2"/>
    </row>
    <row r="259" spans="1:16" ht="16" x14ac:dyDescent="0.2">
      <c r="A259" s="5"/>
      <c r="B259" s="5"/>
      <c r="C259" s="5"/>
      <c r="D259" s="5"/>
      <c r="E259" s="5"/>
      <c r="F259" s="4"/>
      <c r="G259" s="4"/>
      <c r="H259" s="4"/>
      <c r="I259" s="5"/>
      <c r="J259" s="5"/>
      <c r="K259" s="6"/>
      <c r="L259" s="3"/>
      <c r="M259"/>
      <c r="N259"/>
      <c r="O259"/>
      <c r="P259" s="2"/>
    </row>
    <row r="260" spans="1:16" ht="16" x14ac:dyDescent="0.2">
      <c r="A260" s="5"/>
      <c r="B260" s="5"/>
      <c r="C260" s="5"/>
      <c r="D260" s="5"/>
      <c r="E260" s="5"/>
      <c r="F260" s="4"/>
      <c r="G260" s="4"/>
      <c r="H260" s="4"/>
      <c r="I260" s="5"/>
      <c r="J260" s="5"/>
      <c r="K260" s="6"/>
      <c r="L260" s="3"/>
      <c r="M260"/>
      <c r="N260"/>
      <c r="O260"/>
      <c r="P260" s="2"/>
    </row>
    <row r="261" spans="1:16" ht="16" x14ac:dyDescent="0.2">
      <c r="A261" s="5"/>
      <c r="B261" s="5"/>
      <c r="C261" s="5"/>
      <c r="D261" s="5"/>
      <c r="E261" s="5"/>
      <c r="F261" s="4"/>
      <c r="G261" s="4"/>
      <c r="H261" s="4"/>
      <c r="I261" s="5"/>
      <c r="J261" s="5"/>
      <c r="K261" s="6"/>
      <c r="L261" s="3"/>
      <c r="M261"/>
      <c r="N261"/>
      <c r="O261"/>
      <c r="P261" s="2"/>
    </row>
    <row r="262" spans="1:16" ht="16" x14ac:dyDescent="0.2">
      <c r="A262" s="5"/>
      <c r="B262" s="5"/>
      <c r="C262" s="5"/>
      <c r="D262" s="5"/>
      <c r="E262" s="5"/>
      <c r="F262" s="4"/>
      <c r="G262" s="4"/>
      <c r="H262" s="4"/>
      <c r="I262" s="5"/>
      <c r="J262" s="5"/>
      <c r="K262" s="6"/>
      <c r="L262" s="3"/>
      <c r="M262"/>
      <c r="N262"/>
      <c r="O262"/>
      <c r="P262" s="2"/>
    </row>
    <row r="263" spans="1:16" ht="16" x14ac:dyDescent="0.2">
      <c r="A263" s="5"/>
      <c r="B263" s="5"/>
      <c r="C263" s="5"/>
      <c r="D263" s="5"/>
      <c r="E263" s="5"/>
      <c r="F263" s="4"/>
      <c r="G263" s="4"/>
      <c r="H263" s="4"/>
      <c r="I263" s="5"/>
      <c r="J263" s="5"/>
      <c r="K263" s="6"/>
      <c r="L263" s="3"/>
      <c r="M263"/>
      <c r="N263"/>
      <c r="O263"/>
      <c r="P263" s="2"/>
    </row>
    <row r="264" spans="1:16" ht="16" x14ac:dyDescent="0.2">
      <c r="A264" s="5"/>
      <c r="B264" s="5"/>
      <c r="C264" s="5"/>
      <c r="D264" s="5"/>
      <c r="E264" s="5"/>
      <c r="F264" s="4"/>
      <c r="G264" s="4"/>
      <c r="H264" s="4"/>
      <c r="I264" s="5"/>
      <c r="J264" s="5"/>
      <c r="K264" s="6"/>
      <c r="L264" s="3"/>
      <c r="M264"/>
      <c r="N264"/>
      <c r="O264"/>
      <c r="P264" s="2"/>
    </row>
    <row r="265" spans="1:16" ht="16" x14ac:dyDescent="0.2">
      <c r="A265" s="5"/>
      <c r="B265" s="5"/>
      <c r="C265" s="5"/>
      <c r="D265" s="5"/>
      <c r="E265" s="5"/>
      <c r="F265" s="4"/>
      <c r="G265" s="4"/>
      <c r="H265" s="4"/>
      <c r="I265" s="5"/>
      <c r="J265" s="5"/>
      <c r="K265" s="6"/>
      <c r="L265" s="3"/>
      <c r="M265"/>
      <c r="N265"/>
      <c r="O265"/>
      <c r="P265" s="2"/>
    </row>
    <row r="266" spans="1:16" ht="16" x14ac:dyDescent="0.2">
      <c r="A266" s="5"/>
      <c r="B266" s="5"/>
      <c r="C266" s="5"/>
      <c r="D266" s="5"/>
      <c r="E266" s="5"/>
      <c r="F266" s="4"/>
      <c r="G266" s="4"/>
      <c r="H266" s="4"/>
      <c r="I266" s="5"/>
      <c r="J266" s="5"/>
      <c r="K266" s="6"/>
      <c r="L266" s="3"/>
      <c r="M266"/>
      <c r="N266"/>
      <c r="O266"/>
      <c r="P266" s="2"/>
    </row>
    <row r="267" spans="1:16" ht="16" x14ac:dyDescent="0.2">
      <c r="A267" s="5"/>
      <c r="B267" s="5"/>
      <c r="C267" s="5"/>
      <c r="D267" s="5"/>
      <c r="E267" s="5"/>
      <c r="F267" s="4"/>
      <c r="G267" s="4"/>
      <c r="H267" s="4"/>
      <c r="I267" s="5"/>
      <c r="J267" s="5"/>
      <c r="K267" s="6"/>
      <c r="L267" s="3"/>
      <c r="M267"/>
      <c r="N267"/>
      <c r="O267"/>
      <c r="P267" s="2"/>
    </row>
    <row r="268" spans="1:16" ht="16" x14ac:dyDescent="0.2">
      <c r="A268" s="5"/>
      <c r="B268" s="5"/>
      <c r="C268" s="5"/>
      <c r="D268" s="5"/>
      <c r="E268" s="5"/>
      <c r="F268" s="4"/>
      <c r="G268" s="4"/>
      <c r="H268" s="4"/>
      <c r="I268" s="5"/>
      <c r="J268" s="5"/>
      <c r="K268" s="6"/>
      <c r="L268" s="3"/>
      <c r="M268"/>
      <c r="N268"/>
      <c r="O268"/>
      <c r="P268" s="2"/>
    </row>
    <row r="269" spans="1:16" ht="16" x14ac:dyDescent="0.2">
      <c r="A269" s="5"/>
      <c r="B269" s="5"/>
      <c r="C269" s="5"/>
      <c r="D269" s="5"/>
      <c r="E269" s="5"/>
      <c r="F269" s="4"/>
      <c r="G269" s="4"/>
      <c r="H269" s="4"/>
      <c r="I269" s="5"/>
      <c r="J269" s="5"/>
      <c r="K269" s="6"/>
      <c r="L269" s="3"/>
      <c r="M269"/>
      <c r="N269"/>
      <c r="O269"/>
      <c r="P269" s="2"/>
    </row>
    <row r="270" spans="1:16" ht="16" x14ac:dyDescent="0.2">
      <c r="A270" s="5"/>
      <c r="B270" s="5"/>
      <c r="C270" s="5"/>
      <c r="D270" s="5"/>
      <c r="E270" s="5"/>
      <c r="F270" s="4"/>
      <c r="G270" s="4"/>
      <c r="H270" s="4"/>
      <c r="I270" s="5"/>
      <c r="J270" s="5"/>
      <c r="K270" s="6"/>
      <c r="L270" s="3"/>
      <c r="M270"/>
      <c r="N270"/>
      <c r="O270"/>
      <c r="P270" s="2"/>
    </row>
    <row r="271" spans="1:16" ht="16" x14ac:dyDescent="0.2">
      <c r="A271" s="5"/>
      <c r="B271" s="5"/>
      <c r="C271" s="5"/>
      <c r="D271" s="5"/>
      <c r="E271" s="5"/>
      <c r="F271" s="4"/>
      <c r="G271" s="4"/>
      <c r="H271" s="4"/>
      <c r="I271" s="5"/>
      <c r="J271" s="5"/>
      <c r="K271" s="6"/>
      <c r="L271" s="3"/>
      <c r="M271"/>
      <c r="N271"/>
      <c r="O271"/>
      <c r="P271" s="2"/>
    </row>
    <row r="272" spans="1:16" ht="16" x14ac:dyDescent="0.2">
      <c r="A272" s="5"/>
      <c r="B272" s="5"/>
      <c r="C272" s="5"/>
      <c r="D272" s="5"/>
      <c r="E272" s="5"/>
      <c r="F272" s="4"/>
      <c r="G272" s="4"/>
      <c r="H272" s="4"/>
      <c r="I272" s="5"/>
      <c r="J272" s="5"/>
      <c r="K272" s="6"/>
      <c r="L272" s="3"/>
      <c r="M272"/>
      <c r="N272"/>
      <c r="O272"/>
      <c r="P272" s="2"/>
    </row>
    <row r="273" spans="1:16" ht="16" x14ac:dyDescent="0.2">
      <c r="A273" s="5"/>
      <c r="B273" s="5"/>
      <c r="C273" s="5"/>
      <c r="D273" s="5"/>
      <c r="E273" s="5"/>
      <c r="F273" s="4"/>
      <c r="G273" s="4"/>
      <c r="H273" s="4"/>
      <c r="I273" s="5"/>
      <c r="J273" s="5"/>
      <c r="K273" s="6"/>
      <c r="L273" s="3"/>
      <c r="M273"/>
      <c r="N273"/>
      <c r="O273"/>
      <c r="P273" s="2"/>
    </row>
    <row r="274" spans="1:16" ht="16" x14ac:dyDescent="0.2">
      <c r="A274" s="5"/>
      <c r="B274" s="5"/>
      <c r="C274" s="5"/>
      <c r="D274" s="5"/>
      <c r="E274" s="5"/>
      <c r="F274" s="4"/>
      <c r="G274" s="4"/>
      <c r="H274" s="4"/>
      <c r="I274" s="5"/>
      <c r="J274" s="5"/>
      <c r="K274" s="6"/>
      <c r="L274" s="3"/>
      <c r="M274"/>
      <c r="N274"/>
      <c r="O274"/>
      <c r="P274" s="2"/>
    </row>
    <row r="275" spans="1:16" ht="16" x14ac:dyDescent="0.2">
      <c r="A275" s="5"/>
      <c r="B275" s="5"/>
      <c r="C275" s="5"/>
      <c r="D275" s="5"/>
      <c r="E275" s="5"/>
      <c r="F275" s="4"/>
      <c r="G275" s="4"/>
      <c r="H275" s="4"/>
      <c r="I275" s="5"/>
      <c r="J275" s="5"/>
      <c r="K275" s="6"/>
      <c r="L275" s="3"/>
      <c r="M275"/>
      <c r="N275"/>
      <c r="O275"/>
      <c r="P275" s="2"/>
    </row>
    <row r="276" spans="1:16" ht="16" x14ac:dyDescent="0.2">
      <c r="A276" s="5"/>
      <c r="B276" s="5"/>
      <c r="C276" s="5"/>
      <c r="D276" s="5"/>
      <c r="E276" s="5"/>
      <c r="F276" s="4"/>
      <c r="G276" s="4"/>
      <c r="H276" s="4"/>
      <c r="I276" s="5"/>
      <c r="J276" s="5"/>
      <c r="K276" s="6"/>
      <c r="L276" s="3"/>
      <c r="M276"/>
      <c r="N276"/>
      <c r="O276"/>
      <c r="P276" s="2"/>
    </row>
    <row r="277" spans="1:16" ht="16" x14ac:dyDescent="0.2">
      <c r="A277" s="5"/>
      <c r="B277" s="5"/>
      <c r="C277" s="5"/>
      <c r="D277" s="5"/>
      <c r="E277" s="5"/>
      <c r="F277" s="4"/>
      <c r="G277" s="4"/>
      <c r="H277" s="4"/>
      <c r="I277" s="5"/>
      <c r="J277" s="5"/>
      <c r="K277" s="6"/>
      <c r="L277" s="3"/>
      <c r="M277"/>
      <c r="N277"/>
      <c r="O277"/>
      <c r="P277" s="2"/>
    </row>
    <row r="278" spans="1:16" ht="16" x14ac:dyDescent="0.2">
      <c r="A278" s="5"/>
      <c r="B278" s="5"/>
      <c r="C278" s="5"/>
      <c r="D278" s="5"/>
      <c r="E278" s="5"/>
      <c r="F278" s="4"/>
      <c r="G278" s="4"/>
      <c r="H278" s="4"/>
      <c r="I278" s="5"/>
      <c r="J278" s="5"/>
      <c r="K278" s="6"/>
      <c r="L278" s="3"/>
      <c r="M278"/>
      <c r="N278"/>
      <c r="O278"/>
      <c r="P278" s="2"/>
    </row>
    <row r="279" spans="1:16" ht="16" x14ac:dyDescent="0.2">
      <c r="A279" s="5"/>
      <c r="B279" s="5"/>
      <c r="C279" s="5"/>
      <c r="D279" s="5"/>
      <c r="E279" s="5"/>
      <c r="F279" s="4"/>
      <c r="G279" s="4"/>
      <c r="H279" s="4"/>
      <c r="I279" s="5"/>
      <c r="J279" s="5"/>
      <c r="K279" s="6"/>
      <c r="L279" s="3"/>
      <c r="M279"/>
      <c r="N279"/>
      <c r="O279"/>
      <c r="P279" s="2"/>
    </row>
    <row r="280" spans="1:16" ht="16" x14ac:dyDescent="0.2">
      <c r="A280" s="5"/>
      <c r="B280" s="5"/>
      <c r="C280" s="5"/>
      <c r="D280" s="5"/>
      <c r="E280" s="5"/>
      <c r="F280" s="4"/>
      <c r="G280" s="4"/>
      <c r="H280" s="4"/>
      <c r="I280" s="5"/>
      <c r="J280" s="5"/>
      <c r="K280" s="6"/>
      <c r="L280" s="3"/>
      <c r="M280"/>
      <c r="N280"/>
      <c r="O280"/>
      <c r="P280" s="2"/>
    </row>
    <row r="281" spans="1:16" ht="16" x14ac:dyDescent="0.2">
      <c r="A281" s="5"/>
      <c r="B281" s="5"/>
      <c r="C281" s="5"/>
      <c r="D281" s="5"/>
      <c r="E281" s="5"/>
      <c r="F281" s="4"/>
      <c r="G281" s="4"/>
      <c r="H281" s="4"/>
      <c r="I281" s="5"/>
      <c r="J281" s="5"/>
      <c r="K281" s="6"/>
      <c r="L281" s="3"/>
      <c r="M281"/>
      <c r="N281"/>
      <c r="O281"/>
      <c r="P281" s="2"/>
    </row>
    <row r="282" spans="1:16" ht="16" x14ac:dyDescent="0.2">
      <c r="A282" s="5"/>
      <c r="B282" s="5"/>
      <c r="C282" s="5"/>
      <c r="D282" s="5"/>
      <c r="E282" s="5"/>
      <c r="F282" s="4"/>
      <c r="G282" s="4"/>
      <c r="H282" s="4"/>
      <c r="I282" s="5"/>
      <c r="J282" s="5"/>
      <c r="K282" s="6"/>
      <c r="L282" s="3"/>
      <c r="M282"/>
      <c r="N282"/>
      <c r="O282"/>
      <c r="P282" s="2"/>
    </row>
    <row r="283" spans="1:16" ht="16" x14ac:dyDescent="0.2">
      <c r="A283" s="5"/>
      <c r="B283" s="5"/>
      <c r="C283" s="5"/>
      <c r="D283" s="5"/>
      <c r="E283" s="5"/>
      <c r="F283" s="4"/>
      <c r="G283" s="4"/>
      <c r="H283" s="4"/>
      <c r="I283" s="5"/>
      <c r="J283" s="5"/>
      <c r="K283" s="6"/>
      <c r="L283" s="3"/>
      <c r="M283"/>
      <c r="N283"/>
      <c r="O283"/>
      <c r="P283" s="2"/>
    </row>
    <row r="284" spans="1:16" ht="16" x14ac:dyDescent="0.2">
      <c r="A284" s="5"/>
      <c r="B284" s="5"/>
      <c r="C284" s="5"/>
      <c r="D284" s="5"/>
      <c r="E284" s="5"/>
      <c r="F284" s="4"/>
      <c r="G284" s="4"/>
      <c r="H284" s="4"/>
      <c r="I284" s="5"/>
      <c r="J284" s="5"/>
      <c r="K284" s="6"/>
      <c r="L284" s="3"/>
      <c r="M284"/>
      <c r="N284"/>
      <c r="O284"/>
      <c r="P284" s="2"/>
    </row>
    <row r="285" spans="1:16" ht="16" x14ac:dyDescent="0.2">
      <c r="A285" s="5"/>
      <c r="B285" s="5"/>
      <c r="C285" s="5"/>
      <c r="D285" s="5"/>
      <c r="E285" s="5"/>
      <c r="F285" s="4"/>
      <c r="G285" s="4"/>
      <c r="H285" s="4"/>
      <c r="I285" s="5"/>
      <c r="J285" s="5"/>
      <c r="K285" s="6"/>
      <c r="L285" s="3"/>
      <c r="M285"/>
      <c r="N285"/>
      <c r="O285"/>
      <c r="P285" s="2"/>
    </row>
    <row r="286" spans="1:16" ht="16" x14ac:dyDescent="0.2">
      <c r="A286" s="5"/>
      <c r="B286" s="5"/>
      <c r="C286" s="5"/>
      <c r="D286" s="5"/>
      <c r="E286" s="5"/>
      <c r="F286" s="4"/>
      <c r="G286" s="4"/>
      <c r="H286" s="4"/>
      <c r="I286" s="5"/>
      <c r="J286" s="5"/>
      <c r="K286" s="6"/>
      <c r="L286" s="3"/>
      <c r="M286"/>
      <c r="N286"/>
      <c r="O286"/>
      <c r="P286" s="2"/>
    </row>
    <row r="287" spans="1:16" ht="16" x14ac:dyDescent="0.2">
      <c r="A287" s="5"/>
      <c r="B287" s="5"/>
      <c r="C287" s="5"/>
      <c r="D287" s="5"/>
      <c r="E287" s="5"/>
      <c r="F287" s="4"/>
      <c r="G287" s="4"/>
      <c r="H287" s="4"/>
      <c r="I287" s="5"/>
      <c r="J287" s="5"/>
      <c r="K287" s="6"/>
      <c r="L287" s="3"/>
      <c r="M287"/>
      <c r="N287"/>
      <c r="O287"/>
      <c r="P287" s="2"/>
    </row>
    <row r="288" spans="1:16" ht="16" x14ac:dyDescent="0.2">
      <c r="A288" s="5"/>
      <c r="B288" s="5"/>
      <c r="C288" s="5"/>
      <c r="D288" s="5"/>
      <c r="E288" s="5"/>
      <c r="F288" s="4"/>
      <c r="G288" s="4"/>
      <c r="H288" s="4"/>
      <c r="I288" s="5"/>
      <c r="J288" s="5"/>
      <c r="K288" s="6"/>
      <c r="L288" s="3"/>
      <c r="M288"/>
      <c r="N288"/>
      <c r="O288"/>
      <c r="P288" s="2"/>
    </row>
    <row r="289" spans="1:16" ht="16" x14ac:dyDescent="0.2">
      <c r="A289" s="5"/>
      <c r="B289" s="5"/>
      <c r="C289" s="5"/>
      <c r="D289" s="5"/>
      <c r="E289" s="5"/>
      <c r="F289" s="4"/>
      <c r="G289" s="4"/>
      <c r="H289" s="4"/>
      <c r="I289" s="5"/>
      <c r="J289" s="5"/>
      <c r="K289" s="6"/>
      <c r="L289" s="3"/>
      <c r="M289"/>
      <c r="N289"/>
      <c r="O289"/>
      <c r="P289" s="2"/>
    </row>
    <row r="290" spans="1:16" ht="16" x14ac:dyDescent="0.2">
      <c r="A290" s="5"/>
      <c r="B290" s="5"/>
      <c r="C290" s="5"/>
      <c r="D290" s="5"/>
      <c r="E290" s="5"/>
      <c r="F290" s="4"/>
      <c r="G290" s="4"/>
      <c r="H290" s="4"/>
      <c r="I290" s="5"/>
      <c r="J290" s="5"/>
      <c r="K290" s="6"/>
      <c r="L290" s="3"/>
      <c r="M290"/>
      <c r="N290"/>
      <c r="O290"/>
      <c r="P290" s="2"/>
    </row>
    <row r="291" spans="1:16" ht="16" x14ac:dyDescent="0.2">
      <c r="A291" s="5"/>
      <c r="B291" s="5"/>
      <c r="C291" s="5"/>
      <c r="D291" s="5"/>
      <c r="E291" s="5"/>
      <c r="F291" s="4"/>
      <c r="G291" s="4"/>
      <c r="H291" s="4"/>
      <c r="I291" s="5"/>
      <c r="J291" s="5"/>
      <c r="K291" s="6"/>
      <c r="L291" s="3"/>
      <c r="M291"/>
      <c r="N291"/>
      <c r="O291"/>
      <c r="P291" s="2"/>
    </row>
    <row r="292" spans="1:16" ht="16" x14ac:dyDescent="0.2">
      <c r="A292" s="5"/>
      <c r="B292" s="5"/>
      <c r="C292" s="5"/>
      <c r="D292" s="5"/>
      <c r="E292" s="5"/>
      <c r="F292" s="4"/>
      <c r="G292" s="4"/>
      <c r="H292" s="4"/>
      <c r="I292" s="5"/>
      <c r="J292" s="5"/>
      <c r="K292" s="6"/>
      <c r="L292" s="3"/>
      <c r="M292"/>
      <c r="N292"/>
      <c r="O292"/>
      <c r="P292" s="2"/>
    </row>
    <row r="293" spans="1:16" ht="16" x14ac:dyDescent="0.2">
      <c r="A293" s="5"/>
      <c r="B293" s="5"/>
      <c r="C293" s="5"/>
      <c r="D293" s="5"/>
      <c r="E293" s="5"/>
      <c r="F293" s="4"/>
      <c r="G293" s="4"/>
      <c r="H293" s="4"/>
      <c r="I293" s="5"/>
      <c r="J293" s="5"/>
      <c r="K293" s="6"/>
      <c r="L293" s="3"/>
      <c r="M293"/>
      <c r="N293"/>
      <c r="O293"/>
      <c r="P293" s="2"/>
    </row>
    <row r="294" spans="1:16" ht="16" x14ac:dyDescent="0.2">
      <c r="A294" s="5"/>
      <c r="B294" s="5"/>
      <c r="C294" s="5"/>
      <c r="D294" s="5"/>
      <c r="E294" s="5"/>
      <c r="F294" s="4"/>
      <c r="G294" s="4"/>
      <c r="H294" s="4"/>
      <c r="I294" s="5"/>
      <c r="J294" s="5"/>
      <c r="K294" s="6"/>
      <c r="L294" s="3"/>
      <c r="M294"/>
      <c r="N294"/>
      <c r="O294"/>
      <c r="P294" s="2"/>
    </row>
    <row r="295" spans="1:16" ht="16" x14ac:dyDescent="0.2">
      <c r="A295" s="5"/>
      <c r="B295" s="5"/>
      <c r="C295" s="5"/>
      <c r="D295" s="5"/>
      <c r="E295" s="5"/>
      <c r="F295" s="4"/>
      <c r="G295" s="4"/>
      <c r="H295" s="4"/>
      <c r="I295" s="5"/>
      <c r="J295" s="5"/>
      <c r="K295" s="6"/>
      <c r="L295" s="3"/>
      <c r="M295"/>
      <c r="N295"/>
      <c r="O295"/>
      <c r="P295" s="2"/>
    </row>
    <row r="296" spans="1:16" ht="16" x14ac:dyDescent="0.2">
      <c r="A296" s="5"/>
      <c r="B296" s="5"/>
      <c r="C296" s="5"/>
      <c r="D296" s="5"/>
      <c r="E296" s="5"/>
      <c r="F296" s="4"/>
      <c r="G296" s="4"/>
      <c r="H296" s="4"/>
      <c r="I296" s="5"/>
      <c r="J296" s="5"/>
      <c r="K296" s="6"/>
      <c r="L296" s="3"/>
      <c r="M296"/>
      <c r="N296"/>
      <c r="O296"/>
      <c r="P296" s="2"/>
    </row>
    <row r="297" spans="1:16" ht="16" x14ac:dyDescent="0.2">
      <c r="A297" s="5"/>
      <c r="B297" s="5"/>
      <c r="C297" s="5"/>
      <c r="D297" s="5"/>
      <c r="E297" s="5"/>
      <c r="F297" s="4"/>
      <c r="G297" s="4"/>
      <c r="H297" s="4"/>
      <c r="I297" s="5"/>
      <c r="J297" s="5"/>
      <c r="K297" s="6"/>
      <c r="L297" s="3"/>
      <c r="M297"/>
      <c r="N297"/>
      <c r="O297"/>
      <c r="P297" s="2"/>
    </row>
    <row r="298" spans="1:16" ht="16" x14ac:dyDescent="0.2">
      <c r="A298" s="5"/>
      <c r="B298" s="5"/>
      <c r="C298" s="5"/>
      <c r="D298" s="5"/>
      <c r="E298" s="5"/>
      <c r="F298" s="4"/>
      <c r="G298" s="4"/>
      <c r="H298" s="4"/>
      <c r="I298" s="5"/>
      <c r="J298" s="5"/>
      <c r="K298" s="6"/>
      <c r="L298" s="3"/>
      <c r="M298"/>
      <c r="N298"/>
      <c r="O298"/>
      <c r="P298" s="2"/>
    </row>
    <row r="299" spans="1:16" ht="16" x14ac:dyDescent="0.2">
      <c r="A299" s="5"/>
      <c r="B299" s="5"/>
      <c r="C299" s="5"/>
      <c r="D299" s="5"/>
      <c r="E299" s="5"/>
      <c r="F299" s="4"/>
      <c r="G299" s="4"/>
      <c r="H299" s="4"/>
      <c r="I299" s="5"/>
      <c r="J299" s="5"/>
      <c r="K299" s="6"/>
      <c r="L299" s="3"/>
      <c r="M299"/>
      <c r="N299"/>
      <c r="O299"/>
      <c r="P299" s="2"/>
    </row>
    <row r="300" spans="1:16" ht="16" x14ac:dyDescent="0.2">
      <c r="A300" s="5"/>
      <c r="B300" s="5"/>
      <c r="C300" s="5"/>
      <c r="D300" s="5"/>
      <c r="E300" s="5"/>
      <c r="F300" s="4"/>
      <c r="G300" s="4"/>
      <c r="H300" s="4"/>
      <c r="I300" s="5"/>
      <c r="J300" s="5"/>
      <c r="K300" s="6"/>
      <c r="L300" s="3"/>
      <c r="M300"/>
      <c r="N300"/>
      <c r="O300"/>
      <c r="P300" s="2"/>
    </row>
    <row r="301" spans="1:16" ht="16" x14ac:dyDescent="0.2">
      <c r="A301" s="5"/>
      <c r="B301" s="5"/>
      <c r="C301" s="5"/>
      <c r="D301" s="5"/>
      <c r="E301" s="5"/>
      <c r="F301" s="4"/>
      <c r="G301" s="4"/>
      <c r="H301" s="4"/>
      <c r="I301" s="5"/>
      <c r="J301" s="5"/>
      <c r="K301" s="6"/>
      <c r="L301" s="3"/>
      <c r="M301"/>
      <c r="N301"/>
      <c r="O301"/>
      <c r="P301" s="2"/>
    </row>
    <row r="302" spans="1:16" ht="16" x14ac:dyDescent="0.2">
      <c r="A302" s="5"/>
      <c r="B302" s="5"/>
      <c r="C302" s="5"/>
      <c r="D302" s="5"/>
      <c r="E302" s="5"/>
      <c r="F302" s="4"/>
      <c r="G302" s="4"/>
      <c r="H302" s="4"/>
      <c r="I302" s="5"/>
      <c r="J302" s="5"/>
      <c r="K302" s="6"/>
      <c r="L302" s="3"/>
      <c r="M302"/>
      <c r="N302"/>
      <c r="O302"/>
      <c r="P302" s="2"/>
    </row>
    <row r="303" spans="1:16" ht="16" x14ac:dyDescent="0.2">
      <c r="A303" s="5"/>
      <c r="B303" s="5"/>
      <c r="C303" s="5"/>
      <c r="D303" s="5"/>
      <c r="E303" s="5"/>
      <c r="F303" s="4"/>
      <c r="G303" s="4"/>
      <c r="H303" s="4"/>
      <c r="I303" s="5"/>
      <c r="J303" s="5"/>
      <c r="K303" s="6"/>
      <c r="L303" s="3"/>
      <c r="M303"/>
      <c r="N303"/>
      <c r="O303"/>
      <c r="P303" s="2"/>
    </row>
    <row r="304" spans="1:16" ht="16" x14ac:dyDescent="0.2">
      <c r="A304" s="5"/>
      <c r="B304" s="5"/>
      <c r="C304" s="5"/>
      <c r="D304" s="5"/>
      <c r="E304" s="5"/>
      <c r="F304" s="4"/>
      <c r="G304" s="4"/>
      <c r="H304" s="4"/>
      <c r="I304" s="5"/>
      <c r="J304" s="5"/>
      <c r="K304" s="6"/>
      <c r="L304" s="3"/>
      <c r="M304"/>
      <c r="N304"/>
      <c r="O304"/>
      <c r="P304" s="2"/>
    </row>
    <row r="305" spans="1:16" ht="16" x14ac:dyDescent="0.2">
      <c r="A305" s="5"/>
      <c r="B305" s="5"/>
      <c r="C305" s="5"/>
      <c r="D305" s="5"/>
      <c r="E305" s="5"/>
      <c r="F305" s="4"/>
      <c r="G305" s="4"/>
      <c r="H305" s="4"/>
      <c r="I305" s="5"/>
      <c r="J305" s="5"/>
      <c r="K305" s="6"/>
      <c r="L305" s="3"/>
      <c r="M305"/>
      <c r="N305"/>
      <c r="O305"/>
      <c r="P305" s="2"/>
    </row>
    <row r="306" spans="1:16" ht="16" x14ac:dyDescent="0.2">
      <c r="A306" s="5"/>
      <c r="B306" s="5"/>
      <c r="C306" s="5"/>
      <c r="D306" s="5"/>
      <c r="E306" s="5"/>
      <c r="F306" s="4"/>
      <c r="G306" s="4"/>
      <c r="H306" s="4"/>
      <c r="I306" s="5"/>
      <c r="J306" s="5"/>
      <c r="K306" s="6"/>
      <c r="L306" s="3"/>
      <c r="M306"/>
      <c r="N306"/>
      <c r="O306"/>
      <c r="P306" s="2"/>
    </row>
    <row r="307" spans="1:16" ht="16" x14ac:dyDescent="0.2">
      <c r="A307" s="5"/>
      <c r="B307" s="5"/>
      <c r="C307" s="5"/>
      <c r="D307" s="5"/>
      <c r="E307" s="5"/>
      <c r="F307" s="4"/>
      <c r="G307" s="4"/>
      <c r="H307" s="4"/>
      <c r="I307" s="5"/>
      <c r="J307" s="5"/>
      <c r="K307" s="6"/>
      <c r="L307" s="3"/>
      <c r="M307"/>
      <c r="N307"/>
      <c r="O307"/>
      <c r="P307" s="2"/>
    </row>
    <row r="308" spans="1:16" ht="16" x14ac:dyDescent="0.2">
      <c r="A308" s="5"/>
      <c r="B308" s="5"/>
      <c r="C308" s="5"/>
      <c r="D308" s="5"/>
      <c r="E308" s="5"/>
      <c r="F308" s="4"/>
      <c r="G308" s="4"/>
      <c r="H308" s="4"/>
      <c r="I308" s="5"/>
      <c r="J308" s="5"/>
      <c r="K308" s="6"/>
      <c r="L308" s="3"/>
      <c r="M308"/>
      <c r="N308"/>
      <c r="O308"/>
      <c r="P308" s="2"/>
    </row>
    <row r="309" spans="1:16" ht="16" x14ac:dyDescent="0.2">
      <c r="A309" s="5"/>
      <c r="B309" s="5"/>
      <c r="C309" s="5"/>
      <c r="D309" s="5"/>
      <c r="E309" s="5"/>
      <c r="F309" s="4"/>
      <c r="G309" s="4"/>
      <c r="H309" s="4"/>
      <c r="I309" s="5"/>
      <c r="J309" s="5"/>
      <c r="K309" s="6"/>
      <c r="L309" s="3"/>
      <c r="M309"/>
      <c r="N309"/>
      <c r="O309"/>
      <c r="P309" s="2"/>
    </row>
    <row r="310" spans="1:16" ht="16" x14ac:dyDescent="0.2">
      <c r="A310" s="5"/>
      <c r="B310" s="5"/>
      <c r="C310" s="5"/>
      <c r="D310" s="5"/>
      <c r="E310" s="5"/>
      <c r="F310" s="4"/>
      <c r="G310" s="4"/>
      <c r="H310" s="4"/>
      <c r="I310" s="5"/>
      <c r="J310" s="5"/>
      <c r="K310" s="6"/>
      <c r="L310" s="3"/>
      <c r="M310"/>
      <c r="N310"/>
      <c r="O310"/>
      <c r="P310" s="2"/>
    </row>
    <row r="311" spans="1:16" ht="16" x14ac:dyDescent="0.2">
      <c r="A311" s="5"/>
      <c r="B311" s="5"/>
      <c r="C311" s="5"/>
      <c r="D311" s="5"/>
      <c r="E311" s="5"/>
      <c r="F311" s="4"/>
      <c r="G311" s="4"/>
      <c r="H311" s="4"/>
      <c r="I311" s="5"/>
      <c r="J311" s="5"/>
      <c r="K311" s="6"/>
      <c r="L311" s="3"/>
      <c r="M311"/>
      <c r="N311"/>
      <c r="O311"/>
      <c r="P311" s="2"/>
    </row>
    <row r="312" spans="1:16" ht="16" x14ac:dyDescent="0.2">
      <c r="A312" s="5"/>
      <c r="B312" s="5"/>
      <c r="C312" s="5"/>
      <c r="D312" s="5"/>
      <c r="E312" s="5"/>
      <c r="F312" s="4"/>
      <c r="G312" s="4"/>
      <c r="H312" s="4"/>
      <c r="I312" s="5"/>
      <c r="J312" s="5"/>
      <c r="K312" s="6"/>
      <c r="L312" s="3"/>
      <c r="M312"/>
      <c r="N312"/>
      <c r="O312"/>
      <c r="P312" s="2"/>
    </row>
    <row r="313" spans="1:16" ht="16" x14ac:dyDescent="0.2">
      <c r="A313" s="5"/>
      <c r="B313" s="5"/>
      <c r="C313" s="5"/>
      <c r="D313" s="5"/>
      <c r="E313" s="5"/>
      <c r="F313" s="4"/>
      <c r="G313" s="4"/>
      <c r="H313" s="4"/>
      <c r="I313" s="5"/>
      <c r="J313" s="5"/>
      <c r="K313" s="6"/>
      <c r="L313" s="3"/>
      <c r="M313"/>
      <c r="N313"/>
      <c r="O313"/>
      <c r="P313" s="2"/>
    </row>
    <row r="314" spans="1:16" ht="16" x14ac:dyDescent="0.2">
      <c r="A314" s="5"/>
      <c r="B314" s="5"/>
      <c r="C314" s="5"/>
      <c r="D314" s="5"/>
      <c r="E314" s="5"/>
      <c r="F314" s="4"/>
      <c r="G314" s="4"/>
      <c r="H314" s="4"/>
      <c r="I314" s="5"/>
      <c r="J314" s="5"/>
      <c r="K314" s="6"/>
      <c r="L314" s="3"/>
      <c r="M314"/>
      <c r="N314"/>
      <c r="O314"/>
      <c r="P314" s="2"/>
    </row>
    <row r="315" spans="1:16" ht="16" x14ac:dyDescent="0.2">
      <c r="A315" s="5"/>
      <c r="B315" s="5"/>
      <c r="C315" s="5"/>
      <c r="D315" s="5"/>
      <c r="E315" s="5"/>
      <c r="F315" s="4"/>
      <c r="G315" s="4"/>
      <c r="H315" s="4"/>
      <c r="I315" s="5"/>
      <c r="J315" s="5"/>
      <c r="K315" s="6"/>
      <c r="L315" s="3"/>
      <c r="M315"/>
      <c r="N315"/>
      <c r="O315"/>
      <c r="P315" s="2"/>
    </row>
    <row r="316" spans="1:16" ht="16" x14ac:dyDescent="0.2">
      <c r="A316" s="5"/>
      <c r="B316" s="5"/>
      <c r="C316" s="5"/>
      <c r="D316" s="5"/>
      <c r="E316" s="5"/>
      <c r="F316" s="4"/>
      <c r="G316" s="4"/>
      <c r="H316" s="4"/>
      <c r="I316" s="5"/>
      <c r="J316" s="5"/>
      <c r="K316" s="6"/>
      <c r="L316" s="3"/>
      <c r="M316"/>
      <c r="N316"/>
      <c r="O316"/>
      <c r="P316" s="2"/>
    </row>
    <row r="317" spans="1:16" ht="16" x14ac:dyDescent="0.2">
      <c r="A317" s="5"/>
      <c r="B317" s="5"/>
      <c r="C317" s="5"/>
      <c r="D317" s="5"/>
      <c r="E317" s="5"/>
      <c r="F317" s="4"/>
      <c r="G317" s="4"/>
      <c r="H317" s="4"/>
      <c r="I317" s="5"/>
      <c r="J317" s="5"/>
      <c r="K317" s="6"/>
      <c r="L317" s="3"/>
      <c r="M317"/>
      <c r="N317"/>
      <c r="O317"/>
      <c r="P317" s="2"/>
    </row>
    <row r="318" spans="1:16" ht="16" x14ac:dyDescent="0.2">
      <c r="A318" s="5"/>
      <c r="B318" s="5"/>
      <c r="C318" s="5"/>
      <c r="D318" s="5"/>
      <c r="E318" s="5"/>
      <c r="F318" s="4"/>
      <c r="G318" s="4"/>
      <c r="H318" s="4"/>
      <c r="I318" s="5"/>
      <c r="J318" s="5"/>
      <c r="K318" s="6"/>
      <c r="L318" s="3"/>
      <c r="M318"/>
      <c r="N318"/>
      <c r="O318"/>
      <c r="P318" s="2"/>
    </row>
    <row r="319" spans="1:16" ht="16" x14ac:dyDescent="0.2">
      <c r="A319" s="5"/>
      <c r="B319" s="5"/>
      <c r="C319" s="5"/>
      <c r="D319" s="5"/>
      <c r="E319" s="5"/>
      <c r="F319" s="4"/>
      <c r="G319" s="4"/>
      <c r="H319" s="4"/>
      <c r="I319" s="5"/>
      <c r="J319" s="5"/>
      <c r="K319" s="6"/>
      <c r="L319" s="3"/>
      <c r="M319"/>
      <c r="N319"/>
      <c r="O319"/>
      <c r="P319" s="2"/>
    </row>
    <row r="320" spans="1:16" ht="16" x14ac:dyDescent="0.2">
      <c r="A320" s="5"/>
      <c r="B320" s="5"/>
      <c r="C320" s="5"/>
      <c r="D320" s="5"/>
      <c r="E320" s="5"/>
      <c r="F320" s="4"/>
      <c r="G320" s="4"/>
      <c r="H320" s="4"/>
      <c r="I320" s="5"/>
      <c r="J320" s="5"/>
      <c r="K320" s="6"/>
      <c r="L320" s="3"/>
      <c r="M320"/>
      <c r="N320"/>
      <c r="O320"/>
      <c r="P320" s="2"/>
    </row>
    <row r="321" spans="1:16" ht="16" x14ac:dyDescent="0.2">
      <c r="A321" s="5"/>
      <c r="B321" s="5"/>
      <c r="C321" s="5"/>
      <c r="D321" s="5"/>
      <c r="E321" s="5"/>
      <c r="F321" s="4"/>
      <c r="G321" s="4"/>
      <c r="H321" s="4"/>
      <c r="I321" s="5"/>
      <c r="J321" s="5"/>
      <c r="K321" s="6"/>
      <c r="L321" s="3"/>
      <c r="M321"/>
      <c r="N321"/>
      <c r="O321"/>
      <c r="P321" s="2"/>
    </row>
    <row r="322" spans="1:16" ht="16" x14ac:dyDescent="0.2">
      <c r="A322" s="5"/>
      <c r="B322" s="5"/>
      <c r="C322" s="5"/>
      <c r="D322" s="5"/>
      <c r="E322" s="5"/>
      <c r="F322" s="4"/>
      <c r="G322" s="4"/>
      <c r="H322" s="4"/>
      <c r="I322" s="5"/>
      <c r="J322" s="5"/>
      <c r="K322" s="6"/>
      <c r="L322" s="3"/>
      <c r="M322"/>
      <c r="N322"/>
      <c r="O322"/>
      <c r="P322" s="2"/>
    </row>
    <row r="323" spans="1:16" ht="16" x14ac:dyDescent="0.2">
      <c r="A323" s="5"/>
      <c r="B323" s="5"/>
      <c r="C323" s="5"/>
      <c r="D323" s="5"/>
      <c r="E323" s="5"/>
      <c r="F323" s="4"/>
      <c r="G323" s="4"/>
      <c r="H323" s="4"/>
      <c r="I323" s="5"/>
      <c r="J323" s="5"/>
      <c r="K323" s="6"/>
      <c r="L323" s="3"/>
      <c r="M323"/>
      <c r="N323"/>
      <c r="O323"/>
      <c r="P323" s="2"/>
    </row>
    <row r="324" spans="1:16" ht="16" x14ac:dyDescent="0.2">
      <c r="A324" s="5"/>
      <c r="B324" s="5"/>
      <c r="C324" s="5"/>
      <c r="D324" s="5"/>
      <c r="E324" s="5"/>
      <c r="F324" s="4"/>
      <c r="G324" s="4"/>
      <c r="H324" s="4"/>
      <c r="I324" s="5"/>
      <c r="J324" s="5"/>
      <c r="K324" s="6"/>
      <c r="L324" s="3"/>
      <c r="M324"/>
      <c r="N324"/>
      <c r="O324"/>
      <c r="P324" s="2"/>
    </row>
    <row r="325" spans="1:16" ht="16" x14ac:dyDescent="0.2">
      <c r="A325" s="5"/>
      <c r="B325" s="5"/>
      <c r="C325" s="5"/>
      <c r="D325" s="5"/>
      <c r="E325" s="5"/>
      <c r="F325" s="4"/>
      <c r="G325" s="4"/>
      <c r="H325" s="4"/>
      <c r="I325" s="5"/>
      <c r="J325" s="5"/>
      <c r="K325" s="6"/>
      <c r="L325" s="3"/>
      <c r="M325"/>
      <c r="N325"/>
      <c r="O325"/>
      <c r="P325" s="2"/>
    </row>
    <row r="326" spans="1:16" ht="16" x14ac:dyDescent="0.2">
      <c r="A326" s="5"/>
      <c r="B326" s="5"/>
      <c r="C326" s="5"/>
      <c r="D326" s="5"/>
      <c r="E326" s="5"/>
      <c r="F326" s="4"/>
      <c r="G326" s="4"/>
      <c r="H326" s="4"/>
      <c r="I326" s="5"/>
      <c r="J326" s="5"/>
      <c r="K326" s="6"/>
      <c r="L326" s="3"/>
      <c r="M326"/>
      <c r="N326"/>
      <c r="O326"/>
      <c r="P326" s="2"/>
    </row>
    <row r="327" spans="1:16" ht="16" x14ac:dyDescent="0.2">
      <c r="A327" s="5"/>
      <c r="B327" s="5"/>
      <c r="C327" s="5"/>
      <c r="D327" s="5"/>
      <c r="E327" s="5"/>
      <c r="F327" s="4"/>
      <c r="G327" s="4"/>
      <c r="H327" s="4"/>
      <c r="I327" s="5"/>
      <c r="J327" s="5"/>
      <c r="K327" s="6"/>
      <c r="L327" s="3"/>
      <c r="M327"/>
      <c r="N327"/>
      <c r="O327"/>
      <c r="P327" s="2"/>
    </row>
    <row r="328" spans="1:16" ht="16" x14ac:dyDescent="0.2">
      <c r="A328" s="5"/>
      <c r="B328" s="5"/>
      <c r="C328" s="5"/>
      <c r="D328" s="5"/>
      <c r="E328" s="5"/>
      <c r="F328" s="4"/>
      <c r="G328" s="4"/>
      <c r="H328" s="4"/>
      <c r="I328" s="5"/>
      <c r="J328" s="5"/>
      <c r="K328" s="6"/>
      <c r="L328" s="3"/>
      <c r="M328"/>
      <c r="N328"/>
      <c r="O328"/>
      <c r="P328" s="2"/>
    </row>
    <row r="329" spans="1:16" ht="16" x14ac:dyDescent="0.2">
      <c r="A329" s="5"/>
      <c r="B329" s="5"/>
      <c r="C329" s="5"/>
      <c r="D329" s="5"/>
      <c r="E329" s="5"/>
      <c r="F329" s="4"/>
      <c r="G329" s="4"/>
      <c r="H329" s="4"/>
      <c r="I329" s="5"/>
      <c r="J329" s="5"/>
      <c r="K329" s="6"/>
      <c r="L329" s="3"/>
      <c r="M329"/>
      <c r="N329"/>
      <c r="O329"/>
      <c r="P329" s="2"/>
    </row>
    <row r="330" spans="1:16" ht="16" x14ac:dyDescent="0.2">
      <c r="A330" s="5"/>
      <c r="B330" s="5"/>
      <c r="C330" s="5"/>
      <c r="D330" s="5"/>
      <c r="E330" s="5"/>
      <c r="F330" s="4"/>
      <c r="G330" s="4"/>
      <c r="H330" s="4"/>
      <c r="I330" s="5"/>
      <c r="J330" s="5"/>
      <c r="K330" s="6"/>
      <c r="L330" s="3"/>
      <c r="M330"/>
      <c r="N330"/>
      <c r="O330"/>
      <c r="P330" s="2"/>
    </row>
    <row r="331" spans="1:16" ht="16" x14ac:dyDescent="0.2">
      <c r="A331" s="5"/>
      <c r="B331" s="5"/>
      <c r="C331" s="5"/>
      <c r="D331" s="5"/>
      <c r="E331" s="5"/>
      <c r="F331" s="4"/>
      <c r="G331" s="4"/>
      <c r="H331" s="4"/>
      <c r="I331" s="5"/>
      <c r="J331" s="5"/>
      <c r="K331" s="6"/>
      <c r="L331" s="3"/>
      <c r="M331"/>
      <c r="N331"/>
      <c r="O331"/>
      <c r="P331" s="2"/>
    </row>
    <row r="332" spans="1:16" ht="16" x14ac:dyDescent="0.2">
      <c r="A332" s="5"/>
      <c r="B332" s="5"/>
      <c r="C332" s="5"/>
      <c r="D332" s="5"/>
      <c r="E332" s="5"/>
      <c r="F332" s="4"/>
      <c r="G332" s="4"/>
      <c r="H332" s="4"/>
      <c r="I332" s="5"/>
      <c r="J332" s="5"/>
      <c r="K332" s="6"/>
      <c r="L332" s="3"/>
      <c r="M332"/>
      <c r="N332"/>
      <c r="O332"/>
      <c r="P332" s="2"/>
    </row>
    <row r="333" spans="1:16" ht="16" x14ac:dyDescent="0.2">
      <c r="A333" s="5"/>
      <c r="B333" s="5"/>
      <c r="C333" s="5"/>
      <c r="D333" s="5"/>
      <c r="E333" s="5"/>
      <c r="F333" s="4"/>
      <c r="G333" s="4"/>
      <c r="H333" s="4"/>
      <c r="I333" s="5"/>
      <c r="J333" s="5"/>
      <c r="K333" s="6"/>
      <c r="L333" s="3"/>
      <c r="M333"/>
      <c r="N333"/>
      <c r="O333"/>
      <c r="P333" s="2"/>
    </row>
    <row r="334" spans="1:16" ht="16" x14ac:dyDescent="0.2">
      <c r="A334" s="5"/>
      <c r="B334" s="5"/>
      <c r="C334" s="5"/>
      <c r="D334" s="5"/>
      <c r="E334" s="5"/>
      <c r="F334" s="4"/>
      <c r="G334" s="4"/>
      <c r="H334" s="4"/>
      <c r="I334" s="5"/>
      <c r="J334" s="5"/>
      <c r="K334" s="6"/>
      <c r="L334" s="3"/>
      <c r="M334"/>
      <c r="N334"/>
      <c r="O334"/>
      <c r="P334" s="2"/>
    </row>
    <row r="335" spans="1:16" ht="16" x14ac:dyDescent="0.2">
      <c r="A335" s="5"/>
      <c r="B335" s="5"/>
      <c r="C335" s="5"/>
      <c r="D335" s="5"/>
      <c r="E335" s="5"/>
      <c r="F335" s="4"/>
      <c r="G335" s="4"/>
      <c r="H335" s="4"/>
      <c r="I335" s="5"/>
      <c r="J335" s="5"/>
      <c r="K335" s="6"/>
      <c r="L335" s="3"/>
      <c r="M335"/>
      <c r="N335"/>
      <c r="O335"/>
      <c r="P335" s="2"/>
    </row>
    <row r="336" spans="1:16" ht="16" x14ac:dyDescent="0.2">
      <c r="A336" s="5"/>
      <c r="B336" s="5"/>
      <c r="C336" s="5"/>
      <c r="D336" s="5"/>
      <c r="E336" s="5"/>
      <c r="F336" s="4"/>
      <c r="G336" s="4"/>
      <c r="H336" s="4"/>
      <c r="I336" s="5"/>
      <c r="J336" s="5"/>
      <c r="K336" s="6"/>
      <c r="L336" s="3"/>
      <c r="M336"/>
      <c r="N336"/>
      <c r="O336"/>
      <c r="P336" s="2"/>
    </row>
    <row r="337" spans="1:16" ht="16" x14ac:dyDescent="0.2">
      <c r="A337" s="5"/>
      <c r="B337" s="5"/>
      <c r="C337" s="5"/>
      <c r="D337" s="5"/>
      <c r="E337" s="5"/>
      <c r="F337" s="4"/>
      <c r="G337" s="4"/>
      <c r="H337" s="4"/>
      <c r="I337" s="5"/>
      <c r="J337" s="5"/>
      <c r="K337" s="6"/>
      <c r="L337" s="3"/>
      <c r="M337"/>
      <c r="N337"/>
      <c r="O337"/>
      <c r="P337" s="2"/>
    </row>
    <row r="338" spans="1:16" ht="16" x14ac:dyDescent="0.2">
      <c r="A338" s="5"/>
      <c r="B338" s="5"/>
      <c r="C338" s="5"/>
      <c r="D338" s="5"/>
      <c r="E338" s="5"/>
      <c r="F338" s="4"/>
      <c r="G338" s="4"/>
      <c r="H338" s="4"/>
      <c r="I338" s="5"/>
      <c r="J338" s="5"/>
      <c r="K338" s="6"/>
      <c r="L338" s="3"/>
      <c r="M338"/>
      <c r="N338"/>
      <c r="O338"/>
      <c r="P338" s="2"/>
    </row>
    <row r="339" spans="1:16" ht="16" x14ac:dyDescent="0.2">
      <c r="A339" s="5"/>
      <c r="B339" s="5"/>
      <c r="C339" s="5"/>
      <c r="D339" s="5"/>
      <c r="E339" s="5"/>
      <c r="F339" s="4"/>
      <c r="G339" s="4"/>
      <c r="H339" s="4"/>
      <c r="I339" s="5"/>
      <c r="J339" s="5"/>
      <c r="K339" s="6"/>
      <c r="L339" s="3"/>
      <c r="M339"/>
      <c r="N339"/>
      <c r="O339"/>
      <c r="P339" s="2"/>
    </row>
    <row r="340" spans="1:16" ht="16" x14ac:dyDescent="0.2">
      <c r="A340" s="5"/>
      <c r="B340" s="5"/>
      <c r="C340" s="5"/>
      <c r="D340" s="5"/>
      <c r="E340" s="5"/>
      <c r="F340" s="4"/>
      <c r="G340" s="4"/>
      <c r="H340" s="4"/>
      <c r="I340" s="5"/>
      <c r="J340" s="5"/>
      <c r="K340" s="6"/>
      <c r="L340" s="3"/>
      <c r="M340"/>
      <c r="N340"/>
      <c r="O340"/>
      <c r="P340" s="2"/>
    </row>
    <row r="341" spans="1:16" ht="16" x14ac:dyDescent="0.2">
      <c r="A341" s="5"/>
      <c r="B341" s="5"/>
      <c r="C341" s="5"/>
      <c r="D341" s="5"/>
      <c r="E341" s="5"/>
      <c r="F341" s="4"/>
      <c r="G341" s="4"/>
      <c r="H341" s="4"/>
      <c r="I341" s="5"/>
      <c r="J341" s="5"/>
      <c r="K341" s="6"/>
      <c r="L341" s="3"/>
      <c r="M341"/>
      <c r="N341"/>
      <c r="O341"/>
      <c r="P341" s="2"/>
    </row>
    <row r="342" spans="1:16" ht="16" x14ac:dyDescent="0.2">
      <c r="A342" s="5"/>
      <c r="B342" s="5"/>
      <c r="C342" s="5"/>
      <c r="D342" s="5"/>
      <c r="E342" s="5"/>
      <c r="F342" s="4"/>
      <c r="G342" s="4"/>
      <c r="H342" s="4"/>
      <c r="I342" s="5"/>
      <c r="J342" s="5"/>
      <c r="K342" s="6"/>
      <c r="L342" s="3"/>
      <c r="M342"/>
      <c r="N342"/>
      <c r="O342"/>
      <c r="P342" s="2"/>
    </row>
    <row r="343" spans="1:16" ht="16" x14ac:dyDescent="0.2">
      <c r="A343" s="5"/>
      <c r="B343" s="5"/>
      <c r="C343" s="5"/>
      <c r="D343" s="5"/>
      <c r="E343" s="5"/>
      <c r="F343" s="4"/>
      <c r="G343" s="4"/>
      <c r="H343" s="4"/>
      <c r="I343" s="5"/>
      <c r="J343" s="5"/>
      <c r="K343" s="6"/>
      <c r="L343" s="3"/>
      <c r="M343"/>
      <c r="N343"/>
      <c r="O343"/>
      <c r="P343" s="2"/>
    </row>
    <row r="344" spans="1:16" ht="16" x14ac:dyDescent="0.2">
      <c r="A344" s="5"/>
      <c r="B344" s="5"/>
      <c r="C344" s="5"/>
      <c r="D344" s="5"/>
      <c r="E344" s="5"/>
      <c r="F344" s="4"/>
      <c r="G344" s="4"/>
      <c r="H344" s="4"/>
      <c r="I344" s="5"/>
      <c r="J344" s="5"/>
      <c r="K344" s="6"/>
      <c r="L344" s="3"/>
      <c r="M344"/>
      <c r="N344"/>
      <c r="O344"/>
      <c r="P344" s="2"/>
    </row>
    <row r="345" spans="1:16" ht="16" x14ac:dyDescent="0.2">
      <c r="A345" s="5"/>
      <c r="B345" s="5"/>
      <c r="C345" s="5"/>
      <c r="D345" s="5"/>
      <c r="E345" s="5"/>
      <c r="F345" s="4"/>
      <c r="G345" s="4"/>
      <c r="H345" s="4"/>
      <c r="I345" s="5"/>
      <c r="J345" s="5"/>
      <c r="K345" s="6"/>
      <c r="L345" s="3"/>
      <c r="M345"/>
      <c r="N345"/>
      <c r="O345"/>
      <c r="P345" s="2"/>
    </row>
    <row r="346" spans="1:16" ht="16" x14ac:dyDescent="0.2">
      <c r="A346" s="5"/>
      <c r="B346" s="5"/>
      <c r="C346" s="5"/>
      <c r="D346" s="5"/>
      <c r="E346" s="5"/>
      <c r="F346" s="4"/>
      <c r="G346" s="4"/>
      <c r="H346" s="4"/>
      <c r="I346" s="5"/>
      <c r="J346" s="5"/>
      <c r="K346" s="6"/>
      <c r="L346" s="3"/>
      <c r="M346"/>
      <c r="N346"/>
      <c r="O346"/>
      <c r="P346" s="2"/>
    </row>
    <row r="347" spans="1:16" ht="16" x14ac:dyDescent="0.2">
      <c r="A347" s="5"/>
      <c r="B347" s="5"/>
      <c r="C347" s="5"/>
      <c r="D347" s="5"/>
      <c r="E347" s="5"/>
      <c r="F347" s="4"/>
      <c r="G347" s="4"/>
      <c r="H347" s="4"/>
      <c r="I347" s="5"/>
      <c r="J347" s="5"/>
      <c r="K347" s="6"/>
      <c r="L347" s="3"/>
      <c r="M347"/>
      <c r="N347"/>
      <c r="O347"/>
      <c r="P347" s="2"/>
    </row>
    <row r="348" spans="1:16" ht="16" x14ac:dyDescent="0.2">
      <c r="A348" s="5"/>
      <c r="B348" s="5"/>
      <c r="C348" s="5"/>
      <c r="D348" s="5"/>
      <c r="E348" s="5"/>
      <c r="F348" s="4"/>
      <c r="G348" s="4"/>
      <c r="H348" s="4"/>
      <c r="I348" s="5"/>
      <c r="J348" s="5"/>
      <c r="K348" s="6"/>
      <c r="L348" s="3"/>
      <c r="M348"/>
      <c r="N348"/>
      <c r="O348"/>
      <c r="P348" s="2"/>
    </row>
    <row r="349" spans="1:16" ht="16" x14ac:dyDescent="0.2">
      <c r="A349" s="5"/>
      <c r="B349" s="5"/>
      <c r="C349" s="5"/>
      <c r="D349" s="5"/>
      <c r="E349" s="5"/>
      <c r="F349" s="4"/>
      <c r="G349" s="4"/>
      <c r="H349" s="4"/>
      <c r="I349" s="5"/>
      <c r="J349" s="5"/>
      <c r="K349" s="6"/>
      <c r="L349" s="3"/>
      <c r="M349"/>
      <c r="N349"/>
      <c r="O349"/>
      <c r="P349" s="2"/>
    </row>
    <row r="350" spans="1:16" ht="16" x14ac:dyDescent="0.2">
      <c r="A350" s="5"/>
      <c r="B350" s="5"/>
      <c r="C350" s="5"/>
      <c r="D350" s="5"/>
      <c r="E350" s="5"/>
      <c r="F350" s="4"/>
      <c r="G350" s="4"/>
      <c r="H350" s="4"/>
      <c r="I350" s="5"/>
      <c r="J350" s="5"/>
      <c r="K350" s="6"/>
      <c r="L350" s="3"/>
      <c r="M350"/>
      <c r="N350"/>
      <c r="O350"/>
      <c r="P350" s="2"/>
    </row>
    <row r="351" spans="1:16" ht="16" x14ac:dyDescent="0.2">
      <c r="A351" s="5"/>
      <c r="B351" s="5"/>
      <c r="C351" s="5"/>
      <c r="D351" s="5"/>
      <c r="E351" s="5"/>
      <c r="F351" s="4"/>
      <c r="G351" s="4"/>
      <c r="H351" s="4"/>
      <c r="I351" s="5"/>
      <c r="J351" s="5"/>
      <c r="K351" s="6"/>
      <c r="L351" s="3"/>
      <c r="M351"/>
      <c r="N351"/>
      <c r="O351"/>
      <c r="P351" s="2"/>
    </row>
    <row r="352" spans="1:16" ht="16" x14ac:dyDescent="0.2">
      <c r="A352" s="5"/>
      <c r="B352" s="5"/>
      <c r="C352" s="5"/>
      <c r="D352" s="5"/>
      <c r="E352" s="5"/>
      <c r="F352" s="4"/>
      <c r="G352" s="4"/>
      <c r="H352" s="4"/>
      <c r="I352" s="5"/>
      <c r="J352" s="5"/>
      <c r="K352" s="6"/>
      <c r="L352" s="3"/>
      <c r="M352"/>
      <c r="N352"/>
      <c r="O352"/>
      <c r="P352" s="2"/>
    </row>
    <row r="353" spans="1:16" ht="16" x14ac:dyDescent="0.2">
      <c r="A353" s="5"/>
      <c r="B353" s="5"/>
      <c r="C353" s="5"/>
      <c r="D353" s="5"/>
      <c r="E353" s="5"/>
      <c r="F353" s="4"/>
      <c r="G353" s="4"/>
      <c r="H353" s="4"/>
      <c r="I353" s="5"/>
      <c r="J353" s="5"/>
      <c r="K353" s="6"/>
      <c r="L353" s="3"/>
      <c r="M353"/>
      <c r="N353"/>
      <c r="O353"/>
      <c r="P353" s="2"/>
    </row>
    <row r="354" spans="1:16" ht="16" x14ac:dyDescent="0.2">
      <c r="A354" s="5"/>
      <c r="B354" s="5"/>
      <c r="C354" s="5"/>
      <c r="D354" s="5"/>
      <c r="E354" s="5"/>
      <c r="F354" s="4"/>
      <c r="G354" s="4"/>
      <c r="H354" s="4"/>
      <c r="I354" s="5"/>
      <c r="J354" s="5"/>
      <c r="K354" s="6"/>
      <c r="L354" s="3"/>
      <c r="M354"/>
      <c r="N354"/>
      <c r="O354"/>
      <c r="P354" s="2"/>
    </row>
    <row r="355" spans="1:16" ht="16" x14ac:dyDescent="0.2">
      <c r="A355" s="5"/>
      <c r="B355" s="5"/>
      <c r="C355" s="5"/>
      <c r="D355" s="5"/>
      <c r="E355" s="5"/>
      <c r="F355" s="4"/>
      <c r="G355" s="4"/>
      <c r="H355" s="4"/>
      <c r="I355" s="5"/>
      <c r="J355" s="5"/>
      <c r="K355" s="6"/>
      <c r="L355" s="3"/>
      <c r="M355"/>
      <c r="N355"/>
      <c r="O355"/>
      <c r="P355" s="2"/>
    </row>
    <row r="356" spans="1:16" ht="16" x14ac:dyDescent="0.2">
      <c r="A356" s="5"/>
      <c r="B356" s="5"/>
      <c r="C356" s="5"/>
      <c r="D356" s="5"/>
      <c r="E356" s="5"/>
      <c r="F356" s="4"/>
      <c r="G356" s="4"/>
      <c r="H356" s="4"/>
      <c r="I356" s="5"/>
      <c r="J356" s="5"/>
      <c r="K356" s="6"/>
      <c r="L356" s="3"/>
      <c r="M356"/>
      <c r="N356"/>
      <c r="O356"/>
      <c r="P356" s="2"/>
    </row>
    <row r="357" spans="1:16" ht="16" x14ac:dyDescent="0.2">
      <c r="A357" s="5"/>
      <c r="B357" s="5"/>
      <c r="C357" s="5"/>
      <c r="D357" s="5"/>
      <c r="E357" s="5"/>
      <c r="F357" s="4"/>
      <c r="G357" s="4"/>
      <c r="H357" s="4"/>
      <c r="I357" s="5"/>
      <c r="J357" s="5"/>
      <c r="K357" s="6"/>
      <c r="L357" s="3"/>
      <c r="M357"/>
      <c r="N357"/>
      <c r="O357"/>
      <c r="P357" s="2"/>
    </row>
    <row r="358" spans="1:16" ht="16" x14ac:dyDescent="0.2">
      <c r="A358" s="5"/>
      <c r="B358" s="5"/>
      <c r="C358" s="5"/>
      <c r="D358" s="5"/>
      <c r="E358" s="5"/>
      <c r="F358" s="4"/>
      <c r="G358" s="4"/>
      <c r="H358" s="4"/>
      <c r="I358" s="5"/>
      <c r="J358" s="5"/>
      <c r="K358" s="6"/>
      <c r="L358" s="3"/>
      <c r="M358"/>
      <c r="N358"/>
      <c r="O358"/>
      <c r="P358" s="2"/>
    </row>
    <row r="359" spans="1:16" ht="16" x14ac:dyDescent="0.2">
      <c r="A359" s="5"/>
      <c r="B359" s="5"/>
      <c r="C359" s="5"/>
      <c r="D359" s="5"/>
      <c r="E359" s="5"/>
      <c r="F359" s="4"/>
      <c r="G359" s="4"/>
      <c r="H359" s="4"/>
      <c r="I359" s="5"/>
      <c r="J359" s="5"/>
      <c r="K359" s="6"/>
      <c r="L359" s="3"/>
      <c r="M359"/>
      <c r="N359"/>
      <c r="O359"/>
      <c r="P359" s="2"/>
    </row>
    <row r="360" spans="1:16" ht="16" x14ac:dyDescent="0.2">
      <c r="A360" s="5"/>
      <c r="B360" s="5"/>
      <c r="C360" s="5"/>
      <c r="D360" s="5"/>
      <c r="E360" s="5"/>
      <c r="F360" s="4"/>
      <c r="G360" s="4"/>
      <c r="H360" s="4"/>
      <c r="I360" s="5"/>
      <c r="J360" s="5"/>
      <c r="K360" s="6"/>
      <c r="L360" s="3"/>
      <c r="M360"/>
      <c r="N360"/>
      <c r="O360"/>
      <c r="P360" s="2"/>
    </row>
    <row r="361" spans="1:16" ht="16" x14ac:dyDescent="0.2">
      <c r="A361" s="5"/>
      <c r="B361" s="5"/>
      <c r="C361" s="5"/>
      <c r="D361" s="5"/>
      <c r="E361" s="5"/>
      <c r="F361" s="4"/>
      <c r="G361" s="4"/>
      <c r="H361" s="4"/>
      <c r="I361" s="5"/>
      <c r="J361" s="5"/>
      <c r="K361" s="6"/>
      <c r="L361" s="3"/>
      <c r="M361"/>
      <c r="N361"/>
      <c r="O361"/>
      <c r="P361" s="2"/>
    </row>
    <row r="362" spans="1:16" ht="16" x14ac:dyDescent="0.2">
      <c r="A362" s="5"/>
      <c r="B362" s="5"/>
      <c r="C362" s="5"/>
      <c r="D362" s="5"/>
      <c r="E362" s="5"/>
      <c r="F362" s="4"/>
      <c r="G362" s="4"/>
      <c r="H362" s="4"/>
      <c r="I362" s="5"/>
      <c r="J362" s="5"/>
      <c r="K362" s="6"/>
      <c r="L362" s="3"/>
      <c r="M362"/>
      <c r="N362"/>
      <c r="O362"/>
      <c r="P362" s="2"/>
    </row>
    <row r="363" spans="1:16" ht="16" x14ac:dyDescent="0.2">
      <c r="A363" s="5"/>
      <c r="B363" s="5"/>
      <c r="C363" s="5"/>
      <c r="D363" s="5"/>
      <c r="E363" s="5"/>
      <c r="F363" s="4"/>
      <c r="G363" s="4"/>
      <c r="H363" s="4"/>
      <c r="I363" s="5"/>
      <c r="J363" s="5"/>
      <c r="K363" s="6"/>
      <c r="L363" s="3"/>
      <c r="M363"/>
      <c r="N363"/>
      <c r="O363"/>
      <c r="P363" s="2"/>
    </row>
    <row r="364" spans="1:16" ht="16" x14ac:dyDescent="0.2">
      <c r="A364" s="5"/>
      <c r="B364" s="5"/>
      <c r="C364" s="5"/>
      <c r="D364" s="5"/>
      <c r="E364" s="5"/>
      <c r="F364" s="4"/>
      <c r="G364" s="4"/>
      <c r="H364" s="4"/>
      <c r="I364" s="5"/>
      <c r="J364" s="5"/>
      <c r="K364" s="6"/>
      <c r="L364" s="3"/>
      <c r="M364"/>
      <c r="N364"/>
      <c r="O364"/>
      <c r="P364" s="2"/>
    </row>
    <row r="365" spans="1:16" ht="16" x14ac:dyDescent="0.2">
      <c r="A365" s="5"/>
      <c r="B365" s="5"/>
      <c r="C365" s="5"/>
      <c r="D365" s="5"/>
      <c r="E365" s="5"/>
      <c r="F365" s="4"/>
      <c r="G365" s="4"/>
      <c r="H365" s="4"/>
      <c r="I365" s="5"/>
      <c r="J365" s="5"/>
      <c r="K365" s="6"/>
      <c r="L365" s="3"/>
      <c r="M365"/>
      <c r="N365"/>
      <c r="O365"/>
      <c r="P365" s="2"/>
    </row>
    <row r="366" spans="1:16" ht="16" x14ac:dyDescent="0.2">
      <c r="A366" s="5"/>
      <c r="B366" s="5"/>
      <c r="C366" s="5"/>
      <c r="D366" s="5"/>
      <c r="E366" s="5"/>
      <c r="F366" s="4"/>
      <c r="G366" s="4"/>
      <c r="H366" s="4"/>
      <c r="I366" s="5"/>
      <c r="J366" s="5"/>
      <c r="K366" s="6"/>
      <c r="L366" s="3"/>
      <c r="M366"/>
      <c r="N366"/>
      <c r="O366"/>
      <c r="P366" s="2"/>
    </row>
    <row r="367" spans="1:16" ht="16" x14ac:dyDescent="0.2">
      <c r="A367" s="5"/>
      <c r="B367" s="5"/>
      <c r="C367" s="5"/>
      <c r="D367" s="5"/>
      <c r="E367" s="5"/>
      <c r="F367" s="4"/>
      <c r="G367" s="4"/>
      <c r="H367" s="4"/>
      <c r="I367" s="5"/>
      <c r="J367" s="5"/>
      <c r="K367" s="6"/>
      <c r="L367" s="3"/>
      <c r="M367"/>
      <c r="N367"/>
      <c r="O367"/>
      <c r="P367" s="2"/>
    </row>
    <row r="368" spans="1:16" ht="16" x14ac:dyDescent="0.2">
      <c r="A368" s="5"/>
      <c r="B368" s="5"/>
      <c r="C368" s="5"/>
      <c r="D368" s="5"/>
      <c r="E368" s="5"/>
      <c r="F368" s="4"/>
      <c r="G368" s="4"/>
      <c r="H368" s="4"/>
      <c r="I368" s="5"/>
      <c r="J368" s="5"/>
      <c r="K368" s="6"/>
      <c r="L368" s="3"/>
      <c r="M368"/>
      <c r="N368"/>
      <c r="O368"/>
      <c r="P368" s="2"/>
    </row>
    <row r="369" spans="1:16" ht="16" x14ac:dyDescent="0.2">
      <c r="A369" s="5"/>
      <c r="B369" s="5"/>
      <c r="C369" s="5"/>
      <c r="D369" s="5"/>
      <c r="E369" s="5"/>
      <c r="F369" s="4"/>
      <c r="G369" s="4"/>
      <c r="H369" s="4"/>
      <c r="I369" s="5"/>
      <c r="J369" s="5"/>
      <c r="K369" s="6"/>
      <c r="L369" s="3"/>
      <c r="M369"/>
      <c r="N369"/>
      <c r="O369"/>
      <c r="P369" s="2"/>
    </row>
    <row r="370" spans="1:16" ht="16" x14ac:dyDescent="0.2">
      <c r="A370" s="5"/>
      <c r="B370" s="5"/>
      <c r="C370" s="5"/>
      <c r="D370" s="5"/>
      <c r="E370" s="5"/>
      <c r="F370" s="4"/>
      <c r="G370" s="4"/>
      <c r="H370" s="4"/>
      <c r="I370" s="5"/>
      <c r="J370" s="5"/>
      <c r="K370" s="6"/>
      <c r="L370" s="3"/>
      <c r="M370"/>
      <c r="N370"/>
      <c r="O370"/>
      <c r="P370" s="2"/>
    </row>
    <row r="371" spans="1:16" ht="16" x14ac:dyDescent="0.2">
      <c r="A371" s="5"/>
      <c r="B371" s="5"/>
      <c r="C371" s="5"/>
      <c r="D371" s="5"/>
      <c r="E371" s="5"/>
      <c r="F371" s="4"/>
      <c r="G371" s="4"/>
      <c r="H371" s="4"/>
      <c r="I371" s="5"/>
      <c r="J371" s="5"/>
      <c r="K371" s="6"/>
      <c r="L371" s="3"/>
      <c r="M371"/>
      <c r="N371"/>
      <c r="O371"/>
      <c r="P371" s="2"/>
    </row>
    <row r="372" spans="1:16" ht="16" x14ac:dyDescent="0.2">
      <c r="A372" s="5"/>
      <c r="B372" s="5"/>
      <c r="C372" s="5"/>
      <c r="D372" s="5"/>
      <c r="E372" s="5"/>
      <c r="F372" s="4"/>
      <c r="G372" s="4"/>
      <c r="H372" s="4"/>
      <c r="I372" s="5"/>
      <c r="J372" s="5"/>
      <c r="K372" s="6"/>
      <c r="L372" s="3"/>
      <c r="M372"/>
      <c r="N372"/>
      <c r="O372"/>
      <c r="P372" s="2"/>
    </row>
    <row r="373" spans="1:16" ht="16" x14ac:dyDescent="0.2">
      <c r="A373" s="5"/>
      <c r="B373" s="5"/>
      <c r="C373" s="5"/>
      <c r="D373" s="5"/>
      <c r="E373" s="5"/>
      <c r="F373" s="4"/>
      <c r="G373" s="4"/>
      <c r="H373" s="4"/>
      <c r="I373" s="5"/>
      <c r="J373" s="5"/>
      <c r="K373" s="6"/>
      <c r="L373" s="3"/>
      <c r="M373"/>
      <c r="N373"/>
      <c r="O373"/>
      <c r="P373" s="2"/>
    </row>
    <row r="374" spans="1:16" ht="16" x14ac:dyDescent="0.2">
      <c r="A374" s="5"/>
      <c r="B374" s="5"/>
      <c r="C374" s="5"/>
      <c r="D374" s="5"/>
      <c r="E374" s="5"/>
      <c r="F374" s="4"/>
      <c r="G374" s="4"/>
      <c r="H374" s="4"/>
      <c r="I374" s="5"/>
      <c r="J374" s="5"/>
      <c r="K374" s="6"/>
      <c r="L374" s="3"/>
      <c r="M374"/>
      <c r="N374"/>
      <c r="O374"/>
      <c r="P374" s="2"/>
    </row>
    <row r="375" spans="1:16" ht="16" x14ac:dyDescent="0.2">
      <c r="A375" s="5"/>
      <c r="B375" s="5"/>
      <c r="C375" s="5"/>
      <c r="D375" s="5"/>
      <c r="E375" s="5"/>
      <c r="F375" s="4"/>
      <c r="G375" s="4"/>
      <c r="H375" s="4"/>
      <c r="I375" s="5"/>
      <c r="J375" s="5"/>
      <c r="K375" s="6"/>
      <c r="L375" s="3"/>
      <c r="M375"/>
      <c r="N375"/>
      <c r="O375"/>
      <c r="P375" s="2"/>
    </row>
    <row r="376" spans="1:16" ht="16" x14ac:dyDescent="0.2">
      <c r="A376" s="5"/>
      <c r="B376" s="5"/>
      <c r="C376" s="5"/>
      <c r="D376" s="5"/>
      <c r="E376" s="5"/>
      <c r="F376" s="4"/>
      <c r="G376" s="4"/>
      <c r="H376" s="4"/>
      <c r="I376" s="5"/>
      <c r="J376" s="5"/>
      <c r="K376" s="6"/>
      <c r="L376" s="3"/>
      <c r="M376"/>
      <c r="N376"/>
      <c r="O376"/>
      <c r="P376" s="2"/>
    </row>
    <row r="377" spans="1:16" ht="16" x14ac:dyDescent="0.2">
      <c r="A377" s="5"/>
      <c r="B377" s="5"/>
      <c r="C377" s="5"/>
      <c r="D377" s="5"/>
      <c r="E377" s="5"/>
      <c r="F377" s="4"/>
      <c r="G377" s="4"/>
      <c r="H377" s="4"/>
      <c r="I377" s="5"/>
      <c r="J377" s="5"/>
      <c r="K377" s="6"/>
      <c r="L377" s="3"/>
      <c r="M377"/>
      <c r="N377"/>
      <c r="O377"/>
      <c r="P377" s="2"/>
    </row>
    <row r="378" spans="1:16" ht="16" x14ac:dyDescent="0.2">
      <c r="A378" s="5"/>
      <c r="B378" s="5"/>
      <c r="C378" s="5"/>
      <c r="D378" s="5"/>
      <c r="E378" s="5"/>
      <c r="F378" s="4"/>
      <c r="G378" s="4"/>
      <c r="H378" s="4"/>
      <c r="I378" s="5"/>
      <c r="J378" s="5"/>
      <c r="K378" s="6"/>
      <c r="L378" s="3"/>
      <c r="M378"/>
      <c r="N378"/>
      <c r="O378"/>
      <c r="P378" s="2"/>
    </row>
    <row r="379" spans="1:16" ht="16" x14ac:dyDescent="0.2">
      <c r="A379" s="5"/>
      <c r="B379" s="5"/>
      <c r="C379" s="5"/>
      <c r="D379" s="5"/>
      <c r="E379" s="5"/>
      <c r="F379" s="4"/>
      <c r="G379" s="4"/>
      <c r="H379" s="4"/>
      <c r="I379" s="5"/>
      <c r="J379" s="5"/>
      <c r="K379" s="6"/>
      <c r="L379" s="3"/>
      <c r="M379"/>
      <c r="N379"/>
      <c r="O379"/>
      <c r="P379" s="2"/>
    </row>
    <row r="380" spans="1:16" ht="16" x14ac:dyDescent="0.2">
      <c r="A380" s="5"/>
      <c r="B380" s="5"/>
      <c r="C380" s="5"/>
      <c r="D380" s="5"/>
      <c r="E380" s="5"/>
      <c r="F380" s="4"/>
      <c r="G380" s="4"/>
      <c r="H380" s="4"/>
      <c r="I380" s="5"/>
      <c r="J380" s="5"/>
      <c r="K380" s="6"/>
      <c r="L380" s="3"/>
      <c r="M380"/>
      <c r="N380"/>
      <c r="O380"/>
      <c r="P380" s="2"/>
    </row>
    <row r="381" spans="1:16" ht="16" x14ac:dyDescent="0.2">
      <c r="A381" s="5"/>
      <c r="B381" s="5"/>
      <c r="C381" s="5"/>
      <c r="D381" s="5"/>
      <c r="E381" s="5"/>
      <c r="F381" s="4"/>
      <c r="G381" s="4"/>
      <c r="H381" s="4"/>
      <c r="I381" s="5"/>
      <c r="J381" s="5"/>
      <c r="K381" s="6"/>
      <c r="L381" s="3"/>
      <c r="M381"/>
      <c r="N381"/>
      <c r="O381"/>
      <c r="P381" s="2"/>
    </row>
    <row r="382" spans="1:16" ht="16" x14ac:dyDescent="0.2">
      <c r="A382" s="5"/>
      <c r="B382" s="5"/>
      <c r="C382" s="5"/>
      <c r="D382" s="5"/>
      <c r="E382" s="5"/>
      <c r="F382" s="4"/>
      <c r="G382" s="4"/>
      <c r="H382" s="4"/>
      <c r="I382" s="5"/>
      <c r="J382" s="5"/>
      <c r="K382" s="6"/>
      <c r="L382" s="3"/>
      <c r="M382"/>
      <c r="N382"/>
      <c r="O382"/>
      <c r="P382" s="2"/>
    </row>
    <row r="383" spans="1:16" ht="16" x14ac:dyDescent="0.2">
      <c r="A383" s="5"/>
      <c r="B383" s="5"/>
      <c r="C383" s="5"/>
      <c r="D383" s="5"/>
      <c r="E383" s="5"/>
      <c r="F383" s="4"/>
      <c r="G383" s="4"/>
      <c r="H383" s="4"/>
      <c r="I383" s="5"/>
      <c r="J383" s="5"/>
      <c r="K383" s="6"/>
      <c r="L383" s="3"/>
      <c r="M383"/>
      <c r="N383"/>
      <c r="O383"/>
      <c r="P383" s="2"/>
    </row>
    <row r="384" spans="1:16" ht="16" x14ac:dyDescent="0.2">
      <c r="A384" s="5"/>
      <c r="B384" s="5"/>
      <c r="C384" s="5"/>
      <c r="D384" s="5"/>
      <c r="E384" s="5"/>
      <c r="F384" s="4"/>
      <c r="G384" s="4"/>
      <c r="H384" s="4"/>
      <c r="I384" s="5"/>
      <c r="J384" s="5"/>
      <c r="K384" s="6"/>
      <c r="L384" s="3"/>
      <c r="M384"/>
      <c r="N384"/>
      <c r="O384"/>
      <c r="P384" s="2"/>
    </row>
    <row r="385" spans="1:16" ht="16" x14ac:dyDescent="0.2">
      <c r="A385" s="5"/>
      <c r="B385" s="5"/>
      <c r="C385" s="5"/>
      <c r="D385" s="5"/>
      <c r="E385" s="5"/>
      <c r="F385" s="4"/>
      <c r="G385" s="4"/>
      <c r="H385" s="4"/>
      <c r="I385" s="5"/>
      <c r="J385" s="5"/>
      <c r="K385" s="6"/>
      <c r="L385" s="3"/>
      <c r="M385"/>
      <c r="N385"/>
      <c r="O385"/>
      <c r="P385" s="2"/>
    </row>
    <row r="386" spans="1:16" ht="16" x14ac:dyDescent="0.2">
      <c r="A386" s="5"/>
      <c r="B386" s="5"/>
      <c r="C386" s="5"/>
      <c r="D386" s="5"/>
      <c r="E386" s="5"/>
      <c r="F386" s="4"/>
      <c r="G386" s="4"/>
      <c r="H386" s="4"/>
      <c r="I386" s="5"/>
      <c r="J386" s="5"/>
      <c r="K386" s="6"/>
      <c r="L386" s="3"/>
      <c r="M386"/>
      <c r="N386"/>
      <c r="O386"/>
      <c r="P386" s="2"/>
    </row>
    <row r="387" spans="1:16" ht="16" x14ac:dyDescent="0.2">
      <c r="A387" s="5"/>
      <c r="B387" s="5"/>
      <c r="C387" s="5"/>
      <c r="D387" s="5"/>
      <c r="E387" s="5"/>
      <c r="F387" s="4"/>
      <c r="G387" s="4"/>
      <c r="H387" s="4"/>
      <c r="I387" s="5"/>
      <c r="J387" s="5"/>
      <c r="K387" s="6"/>
      <c r="L387" s="3"/>
      <c r="M387"/>
      <c r="N387"/>
      <c r="O387"/>
      <c r="P387" s="2"/>
    </row>
    <row r="388" spans="1:16" ht="16" x14ac:dyDescent="0.2">
      <c r="A388" s="5"/>
      <c r="B388" s="5"/>
      <c r="C388" s="5"/>
      <c r="D388" s="5"/>
      <c r="E388" s="5"/>
      <c r="F388" s="4"/>
      <c r="G388" s="4"/>
      <c r="H388" s="4"/>
      <c r="I388" s="5"/>
      <c r="J388" s="5"/>
      <c r="K388" s="6"/>
      <c r="L388" s="3"/>
      <c r="M388"/>
      <c r="N388"/>
      <c r="O388"/>
      <c r="P388" s="2"/>
    </row>
    <row r="389" spans="1:16" ht="16" x14ac:dyDescent="0.2">
      <c r="A389" s="5"/>
      <c r="B389" s="5"/>
      <c r="C389" s="5"/>
      <c r="D389" s="5"/>
      <c r="E389" s="5"/>
      <c r="F389" s="4"/>
      <c r="G389" s="4"/>
      <c r="H389" s="4"/>
      <c r="I389" s="5"/>
      <c r="J389" s="5"/>
      <c r="K389" s="6"/>
      <c r="L389" s="3"/>
      <c r="M389"/>
      <c r="N389"/>
      <c r="O389"/>
      <c r="P389" s="2"/>
    </row>
    <row r="390" spans="1:16" ht="16" x14ac:dyDescent="0.2">
      <c r="A390" s="5"/>
      <c r="B390" s="5"/>
      <c r="C390" s="5"/>
      <c r="D390" s="5"/>
      <c r="E390" s="5"/>
      <c r="F390" s="4"/>
      <c r="G390" s="4"/>
      <c r="H390" s="4"/>
      <c r="I390" s="5"/>
      <c r="J390" s="5"/>
      <c r="K390" s="6"/>
      <c r="L390" s="3"/>
      <c r="M390"/>
      <c r="N390"/>
      <c r="O390"/>
      <c r="P390" s="2"/>
    </row>
    <row r="391" spans="1:16" ht="16" x14ac:dyDescent="0.2">
      <c r="A391" s="5"/>
      <c r="B391" s="5"/>
      <c r="C391" s="5"/>
      <c r="D391" s="5"/>
      <c r="E391" s="5"/>
      <c r="F391" s="4"/>
      <c r="G391" s="4"/>
      <c r="H391" s="4"/>
      <c r="I391" s="5"/>
      <c r="J391" s="5"/>
      <c r="K391" s="6"/>
      <c r="L391" s="3"/>
      <c r="M391"/>
      <c r="N391"/>
      <c r="O391"/>
      <c r="P391" s="2"/>
    </row>
    <row r="392" spans="1:16" ht="16" x14ac:dyDescent="0.2">
      <c r="A392" s="5"/>
      <c r="B392" s="5"/>
      <c r="C392" s="5"/>
      <c r="D392" s="5"/>
      <c r="E392" s="5"/>
      <c r="F392" s="4"/>
      <c r="G392" s="4"/>
      <c r="H392" s="4"/>
      <c r="I392" s="5"/>
      <c r="J392" s="5"/>
      <c r="K392" s="6"/>
      <c r="L392" s="3"/>
      <c r="M392"/>
      <c r="N392"/>
      <c r="O392"/>
      <c r="P392" s="2"/>
    </row>
    <row r="393" spans="1:16" ht="16" x14ac:dyDescent="0.2">
      <c r="A393" s="5"/>
      <c r="B393" s="5"/>
      <c r="C393" s="5"/>
      <c r="D393" s="5"/>
      <c r="E393" s="5"/>
      <c r="F393" s="4"/>
      <c r="G393" s="4"/>
      <c r="H393" s="4"/>
      <c r="I393" s="5"/>
      <c r="J393" s="5"/>
      <c r="K393" s="6"/>
      <c r="L393" s="3"/>
      <c r="M393"/>
      <c r="N393"/>
      <c r="O393"/>
      <c r="P393" s="2"/>
    </row>
    <row r="394" spans="1:16" ht="16" x14ac:dyDescent="0.2">
      <c r="A394" s="5"/>
      <c r="B394" s="5"/>
      <c r="C394" s="5"/>
      <c r="D394" s="5"/>
      <c r="E394" s="5"/>
      <c r="F394" s="4"/>
      <c r="G394" s="4"/>
      <c r="H394" s="4"/>
      <c r="I394" s="5"/>
      <c r="J394" s="5"/>
      <c r="K394" s="6"/>
      <c r="L394" s="3"/>
      <c r="M394"/>
      <c r="N394"/>
      <c r="O394"/>
      <c r="P394" s="2"/>
    </row>
    <row r="395" spans="1:16" ht="16" x14ac:dyDescent="0.2">
      <c r="A395" s="5"/>
      <c r="B395" s="5"/>
      <c r="C395" s="5"/>
      <c r="D395" s="5"/>
      <c r="E395" s="5"/>
      <c r="F395" s="4"/>
      <c r="G395" s="4"/>
      <c r="H395" s="4"/>
      <c r="I395" s="5"/>
      <c r="J395" s="5"/>
      <c r="K395" s="6"/>
      <c r="L395" s="3"/>
      <c r="M395"/>
      <c r="N395"/>
      <c r="O395"/>
      <c r="P395" s="2"/>
    </row>
    <row r="396" spans="1:16" ht="16" x14ac:dyDescent="0.2">
      <c r="A396" s="5"/>
      <c r="B396" s="5"/>
      <c r="C396" s="5"/>
      <c r="D396" s="5"/>
      <c r="E396" s="5"/>
      <c r="F396" s="4"/>
      <c r="G396" s="4"/>
      <c r="H396" s="4"/>
      <c r="I396" s="5"/>
      <c r="J396" s="5"/>
      <c r="K396" s="6"/>
      <c r="L396" s="3"/>
      <c r="M396"/>
      <c r="N396"/>
      <c r="O396"/>
      <c r="P396" s="2"/>
    </row>
    <row r="397" spans="1:16" ht="16" x14ac:dyDescent="0.2">
      <c r="A397" s="5"/>
      <c r="B397" s="5"/>
      <c r="C397" s="5"/>
      <c r="D397" s="5"/>
      <c r="E397" s="5"/>
      <c r="F397" s="4"/>
      <c r="G397" s="4"/>
      <c r="H397" s="4"/>
      <c r="I397" s="5"/>
      <c r="J397" s="5"/>
      <c r="K397" s="6"/>
      <c r="L397" s="3"/>
      <c r="M397"/>
      <c r="N397"/>
      <c r="O397"/>
      <c r="P397" s="2"/>
    </row>
    <row r="398" spans="1:16" ht="16" x14ac:dyDescent="0.2">
      <c r="A398" s="5"/>
      <c r="B398" s="5"/>
      <c r="C398" s="5"/>
      <c r="D398" s="5"/>
      <c r="E398" s="5"/>
      <c r="F398" s="4"/>
      <c r="G398" s="4"/>
      <c r="H398" s="4"/>
      <c r="I398" s="5"/>
      <c r="J398" s="5"/>
      <c r="K398" s="6"/>
      <c r="L398" s="3"/>
      <c r="M398"/>
      <c r="N398"/>
      <c r="O398"/>
      <c r="P398" s="2"/>
    </row>
    <row r="399" spans="1:16" ht="16" x14ac:dyDescent="0.2">
      <c r="A399" s="5"/>
      <c r="B399" s="5"/>
      <c r="C399" s="5"/>
      <c r="D399" s="5"/>
      <c r="E399" s="5"/>
      <c r="F399" s="4"/>
      <c r="G399" s="4"/>
      <c r="H399" s="4"/>
      <c r="I399" s="5"/>
      <c r="J399" s="5"/>
      <c r="K399" s="6"/>
      <c r="L399" s="3"/>
      <c r="M399"/>
      <c r="N399"/>
      <c r="O399"/>
      <c r="P399" s="2"/>
    </row>
    <row r="400" spans="1:16" ht="16" x14ac:dyDescent="0.2">
      <c r="A400" s="5"/>
      <c r="B400" s="5"/>
      <c r="C400" s="5"/>
      <c r="D400" s="5"/>
      <c r="E400" s="5"/>
      <c r="F400" s="4"/>
      <c r="G400" s="4"/>
      <c r="H400" s="4"/>
      <c r="I400" s="5"/>
      <c r="J400" s="5"/>
      <c r="K400" s="6"/>
      <c r="L400" s="3"/>
      <c r="M400"/>
      <c r="N400"/>
      <c r="O400"/>
      <c r="P400" s="2"/>
    </row>
    <row r="401" spans="1:16" ht="16" x14ac:dyDescent="0.2">
      <c r="A401" s="5"/>
      <c r="B401" s="5"/>
      <c r="C401" s="5"/>
      <c r="D401" s="5"/>
      <c r="E401" s="5"/>
      <c r="F401" s="4"/>
      <c r="G401" s="4"/>
      <c r="H401" s="4"/>
      <c r="I401" s="5"/>
      <c r="J401" s="5"/>
      <c r="K401" s="6"/>
      <c r="L401" s="3"/>
      <c r="M401"/>
      <c r="N401"/>
      <c r="O401"/>
      <c r="P401" s="2"/>
    </row>
    <row r="402" spans="1:16" ht="16" x14ac:dyDescent="0.2">
      <c r="A402" s="5"/>
      <c r="B402" s="5"/>
      <c r="C402" s="5"/>
      <c r="D402" s="5"/>
      <c r="E402" s="5"/>
      <c r="F402" s="4"/>
      <c r="G402" s="4"/>
      <c r="H402" s="4"/>
      <c r="I402" s="5"/>
      <c r="J402" s="5"/>
      <c r="K402" s="6"/>
      <c r="L402" s="3"/>
      <c r="M402"/>
      <c r="N402"/>
      <c r="O402"/>
      <c r="P402" s="2"/>
    </row>
    <row r="403" spans="1:16" ht="16" x14ac:dyDescent="0.2">
      <c r="A403" s="5"/>
      <c r="B403" s="5"/>
      <c r="C403" s="5"/>
      <c r="D403" s="5"/>
      <c r="E403" s="5"/>
      <c r="F403" s="4"/>
      <c r="G403" s="4"/>
      <c r="H403" s="4"/>
      <c r="I403" s="5"/>
      <c r="J403" s="5"/>
      <c r="K403" s="6"/>
      <c r="L403" s="3"/>
      <c r="M403"/>
      <c r="N403"/>
      <c r="O403"/>
      <c r="P403" s="2"/>
    </row>
    <row r="404" spans="1:16" ht="16" x14ac:dyDescent="0.2">
      <c r="A404" s="5"/>
      <c r="B404" s="5"/>
      <c r="C404" s="5"/>
      <c r="D404" s="5"/>
      <c r="E404" s="5"/>
      <c r="F404" s="4"/>
      <c r="G404" s="4"/>
      <c r="H404" s="4"/>
      <c r="I404" s="5"/>
      <c r="J404" s="5"/>
      <c r="K404" s="6"/>
      <c r="L404" s="3"/>
      <c r="M404"/>
      <c r="N404"/>
      <c r="O404"/>
      <c r="P404" s="2"/>
    </row>
    <row r="405" spans="1:16" ht="16" x14ac:dyDescent="0.2">
      <c r="A405" s="5"/>
      <c r="B405" s="5"/>
      <c r="C405" s="5"/>
      <c r="D405" s="5"/>
      <c r="E405" s="5"/>
      <c r="F405" s="4"/>
      <c r="G405" s="4"/>
      <c r="H405" s="4"/>
      <c r="I405" s="5"/>
      <c r="J405" s="5"/>
      <c r="K405" s="6"/>
      <c r="L405" s="3"/>
      <c r="M405"/>
      <c r="N405"/>
      <c r="O405"/>
      <c r="P405" s="2"/>
    </row>
    <row r="406" spans="1:16" ht="16" x14ac:dyDescent="0.2">
      <c r="A406" s="5"/>
      <c r="B406" s="5"/>
      <c r="C406" s="5"/>
      <c r="D406" s="5"/>
      <c r="E406" s="5"/>
      <c r="F406" s="4"/>
      <c r="G406" s="4"/>
      <c r="H406" s="4"/>
      <c r="I406" s="5"/>
      <c r="J406" s="5"/>
      <c r="K406" s="6"/>
      <c r="L406" s="3"/>
      <c r="M406"/>
      <c r="N406"/>
      <c r="O406"/>
      <c r="P406" s="2"/>
    </row>
    <row r="407" spans="1:16" ht="16" x14ac:dyDescent="0.2">
      <c r="A407" s="5"/>
      <c r="B407" s="5"/>
      <c r="C407" s="5"/>
      <c r="D407" s="5"/>
      <c r="E407" s="5"/>
      <c r="F407" s="4"/>
      <c r="G407" s="4"/>
      <c r="H407" s="4"/>
      <c r="I407" s="5"/>
      <c r="J407" s="5"/>
      <c r="K407" s="6"/>
      <c r="L407" s="3"/>
      <c r="M407"/>
      <c r="N407"/>
      <c r="O407"/>
      <c r="P407" s="2"/>
    </row>
    <row r="408" spans="1:16" ht="16" x14ac:dyDescent="0.2">
      <c r="A408" s="5"/>
      <c r="B408" s="5"/>
      <c r="C408" s="5"/>
      <c r="D408" s="5"/>
      <c r="E408" s="5"/>
      <c r="F408" s="4"/>
      <c r="G408" s="4"/>
      <c r="H408" s="4"/>
      <c r="I408" s="5"/>
      <c r="J408" s="5"/>
      <c r="K408" s="6"/>
      <c r="L408" s="3"/>
      <c r="M408"/>
      <c r="N408"/>
      <c r="O408"/>
      <c r="P408" s="2"/>
    </row>
    <row r="409" spans="1:16" ht="16" x14ac:dyDescent="0.2">
      <c r="A409" s="5"/>
      <c r="B409" s="5"/>
      <c r="C409" s="5"/>
      <c r="D409" s="5"/>
      <c r="E409" s="5"/>
      <c r="F409" s="4"/>
      <c r="G409" s="4"/>
      <c r="H409" s="4"/>
      <c r="I409" s="5"/>
      <c r="J409" s="5"/>
      <c r="K409" s="6"/>
      <c r="L409" s="3"/>
      <c r="M409"/>
      <c r="N409"/>
      <c r="O409"/>
      <c r="P409" s="2"/>
    </row>
    <row r="410" spans="1:16" ht="16" x14ac:dyDescent="0.2">
      <c r="A410" s="5"/>
      <c r="B410" s="5"/>
      <c r="C410" s="5"/>
      <c r="D410" s="5"/>
      <c r="E410" s="5"/>
      <c r="F410" s="4"/>
      <c r="G410" s="4"/>
      <c r="H410" s="4"/>
      <c r="I410" s="5"/>
      <c r="J410" s="5"/>
      <c r="K410" s="6"/>
      <c r="L410" s="3"/>
      <c r="M410"/>
      <c r="N410"/>
      <c r="O410"/>
      <c r="P410" s="2"/>
    </row>
    <row r="411" spans="1:16" ht="16" x14ac:dyDescent="0.2">
      <c r="A411" s="5"/>
      <c r="B411" s="5"/>
      <c r="C411" s="5"/>
      <c r="D411" s="5"/>
      <c r="E411" s="5"/>
      <c r="F411" s="4"/>
      <c r="G411" s="4"/>
      <c r="H411" s="4"/>
      <c r="I411" s="5"/>
      <c r="J411" s="5"/>
      <c r="K411" s="6"/>
      <c r="L411" s="3"/>
      <c r="M411"/>
      <c r="N411"/>
      <c r="O411"/>
      <c r="P411" s="2"/>
    </row>
    <row r="412" spans="1:16" ht="16" x14ac:dyDescent="0.2">
      <c r="A412" s="5"/>
      <c r="B412" s="5"/>
      <c r="C412" s="5"/>
      <c r="D412" s="5"/>
      <c r="E412" s="5"/>
      <c r="F412" s="4"/>
      <c r="G412" s="4"/>
      <c r="H412" s="4"/>
      <c r="I412" s="5"/>
      <c r="J412" s="5"/>
      <c r="K412" s="6"/>
      <c r="L412" s="3"/>
      <c r="M412"/>
      <c r="N412"/>
      <c r="O412"/>
      <c r="P412" s="2"/>
    </row>
    <row r="413" spans="1:16" ht="16" x14ac:dyDescent="0.2">
      <c r="A413" s="5"/>
      <c r="B413" s="5"/>
      <c r="C413" s="5"/>
      <c r="D413" s="5"/>
      <c r="E413" s="5"/>
      <c r="F413" s="4"/>
      <c r="G413" s="4"/>
      <c r="H413" s="4"/>
      <c r="I413" s="5"/>
      <c r="J413" s="5"/>
      <c r="K413" s="6"/>
      <c r="L413" s="3"/>
      <c r="M413"/>
      <c r="N413"/>
      <c r="O413"/>
      <c r="P413" s="2"/>
    </row>
    <row r="414" spans="1:16" ht="16" x14ac:dyDescent="0.2">
      <c r="A414" s="5"/>
      <c r="B414" s="5"/>
      <c r="C414" s="5"/>
      <c r="D414" s="5"/>
      <c r="E414" s="5"/>
      <c r="F414" s="4"/>
      <c r="G414" s="4"/>
      <c r="H414" s="4"/>
      <c r="I414" s="5"/>
      <c r="J414" s="5"/>
      <c r="K414" s="6"/>
      <c r="L414" s="3"/>
      <c r="M414"/>
      <c r="N414"/>
      <c r="O414"/>
      <c r="P414" s="2"/>
    </row>
    <row r="415" spans="1:16" ht="16" x14ac:dyDescent="0.2">
      <c r="A415" s="5"/>
      <c r="B415" s="5"/>
      <c r="C415" s="5"/>
      <c r="D415" s="5"/>
      <c r="E415" s="5"/>
      <c r="F415" s="4"/>
      <c r="G415" s="4"/>
      <c r="H415" s="4"/>
      <c r="I415" s="5"/>
      <c r="J415" s="5"/>
      <c r="K415" s="6"/>
      <c r="L415" s="3"/>
      <c r="M415"/>
      <c r="N415"/>
      <c r="O415"/>
      <c r="P415" s="2"/>
    </row>
    <row r="416" spans="1:16" ht="16" x14ac:dyDescent="0.2">
      <c r="A416" s="5"/>
      <c r="B416" s="5"/>
      <c r="C416" s="5"/>
      <c r="D416" s="5"/>
      <c r="E416" s="5"/>
      <c r="F416" s="4"/>
      <c r="G416" s="4"/>
      <c r="H416" s="4"/>
      <c r="I416" s="5"/>
      <c r="J416" s="5"/>
      <c r="K416" s="6"/>
      <c r="L416" s="3"/>
      <c r="M416"/>
      <c r="N416"/>
      <c r="O416"/>
      <c r="P416" s="2"/>
    </row>
    <row r="417" spans="1:16" ht="16" x14ac:dyDescent="0.2">
      <c r="A417" s="5"/>
      <c r="B417" s="5"/>
      <c r="C417" s="5"/>
      <c r="D417" s="5"/>
      <c r="E417" s="5"/>
      <c r="F417" s="4"/>
      <c r="G417" s="4"/>
      <c r="H417" s="4"/>
      <c r="I417" s="5"/>
      <c r="J417" s="5"/>
      <c r="K417" s="6"/>
      <c r="L417" s="3"/>
      <c r="M417"/>
      <c r="N417"/>
      <c r="O417"/>
      <c r="P417" s="2"/>
    </row>
    <row r="418" spans="1:16" ht="16" x14ac:dyDescent="0.2">
      <c r="A418" s="5"/>
      <c r="B418" s="5"/>
      <c r="C418" s="5"/>
      <c r="D418" s="5"/>
      <c r="E418" s="5"/>
      <c r="F418" s="4"/>
      <c r="G418" s="4"/>
      <c r="H418" s="4"/>
      <c r="I418" s="5"/>
      <c r="J418" s="5"/>
      <c r="K418" s="6"/>
      <c r="L418" s="3"/>
      <c r="M418"/>
      <c r="N418"/>
      <c r="O418"/>
      <c r="P418" s="2"/>
    </row>
    <row r="419" spans="1:16" ht="16" x14ac:dyDescent="0.2">
      <c r="A419" s="5"/>
      <c r="B419" s="5"/>
      <c r="C419" s="5"/>
      <c r="D419" s="5"/>
      <c r="E419" s="5"/>
      <c r="F419" s="4"/>
      <c r="G419" s="4"/>
      <c r="H419" s="4"/>
      <c r="I419" s="5"/>
      <c r="J419" s="5"/>
      <c r="K419" s="6"/>
      <c r="L419" s="3"/>
      <c r="M419"/>
      <c r="N419"/>
      <c r="O419"/>
      <c r="P419" s="2"/>
    </row>
    <row r="420" spans="1:16" ht="16" x14ac:dyDescent="0.2">
      <c r="A420" s="5"/>
      <c r="B420" s="5"/>
      <c r="C420" s="5"/>
      <c r="D420" s="5"/>
      <c r="E420" s="5"/>
      <c r="F420" s="4"/>
      <c r="G420" s="4"/>
      <c r="H420" s="4"/>
      <c r="I420" s="5"/>
      <c r="J420" s="5"/>
      <c r="K420" s="6"/>
      <c r="L420" s="3"/>
      <c r="M420"/>
      <c r="N420"/>
      <c r="O420"/>
      <c r="P420" s="2"/>
    </row>
    <row r="421" spans="1:16" ht="16" x14ac:dyDescent="0.2">
      <c r="A421" s="5"/>
      <c r="B421" s="5"/>
      <c r="C421" s="5"/>
      <c r="D421" s="5"/>
      <c r="E421" s="5"/>
      <c r="F421" s="4"/>
      <c r="G421" s="4"/>
      <c r="H421" s="4"/>
      <c r="I421" s="5"/>
      <c r="J421" s="5"/>
      <c r="K421" s="6"/>
      <c r="L421" s="3"/>
      <c r="M421"/>
      <c r="N421"/>
      <c r="O421"/>
      <c r="P421" s="2"/>
    </row>
    <row r="422" spans="1:16" ht="16" x14ac:dyDescent="0.2">
      <c r="A422" s="5"/>
      <c r="B422" s="5"/>
      <c r="C422" s="5"/>
      <c r="D422" s="5"/>
      <c r="E422" s="5"/>
      <c r="F422" s="4"/>
      <c r="G422" s="4"/>
      <c r="H422" s="4"/>
      <c r="I422" s="5"/>
      <c r="J422" s="5"/>
      <c r="K422" s="6"/>
      <c r="L422" s="3"/>
      <c r="M422"/>
      <c r="N422"/>
      <c r="O422"/>
      <c r="P422" s="2"/>
    </row>
    <row r="423" spans="1:16" ht="16" x14ac:dyDescent="0.2">
      <c r="A423" s="5"/>
      <c r="B423" s="5"/>
      <c r="C423" s="5"/>
      <c r="D423" s="5"/>
      <c r="E423" s="5"/>
      <c r="F423" s="4"/>
      <c r="G423" s="4"/>
      <c r="H423" s="4"/>
      <c r="I423" s="5"/>
      <c r="J423" s="5"/>
      <c r="K423" s="6"/>
      <c r="L423" s="3"/>
      <c r="M423"/>
      <c r="N423"/>
      <c r="O423"/>
      <c r="P423" s="2"/>
    </row>
    <row r="424" spans="1:16" ht="16" x14ac:dyDescent="0.2">
      <c r="A424" s="5"/>
      <c r="B424" s="5"/>
      <c r="C424" s="5"/>
      <c r="D424" s="5"/>
      <c r="E424" s="5"/>
      <c r="F424" s="4"/>
      <c r="G424" s="4"/>
      <c r="H424" s="4"/>
      <c r="I424" s="5"/>
      <c r="J424" s="5"/>
      <c r="K424" s="6"/>
      <c r="L424" s="3"/>
      <c r="M424"/>
      <c r="N424"/>
      <c r="O424"/>
      <c r="P424" s="2"/>
    </row>
    <row r="425" spans="1:16" ht="16" x14ac:dyDescent="0.2">
      <c r="A425" s="5"/>
      <c r="B425" s="5"/>
      <c r="C425" s="5"/>
      <c r="D425" s="5"/>
      <c r="E425" s="5"/>
      <c r="F425" s="4"/>
      <c r="G425" s="4"/>
      <c r="H425" s="4"/>
      <c r="I425" s="5"/>
      <c r="J425" s="5"/>
      <c r="K425" s="6"/>
      <c r="L425" s="3"/>
      <c r="M425"/>
      <c r="N425"/>
      <c r="O425"/>
      <c r="P425" s="2"/>
    </row>
    <row r="426" spans="1:16" ht="16" x14ac:dyDescent="0.2">
      <c r="A426" s="5"/>
      <c r="B426" s="5"/>
      <c r="C426" s="5"/>
      <c r="D426" s="5"/>
      <c r="E426" s="5"/>
      <c r="F426" s="4"/>
      <c r="G426" s="4"/>
      <c r="H426" s="4"/>
      <c r="I426" s="5"/>
      <c r="J426" s="5"/>
      <c r="K426" s="6"/>
      <c r="L426" s="3"/>
      <c r="M426"/>
      <c r="N426"/>
      <c r="O426"/>
      <c r="P426" s="2"/>
    </row>
    <row r="427" spans="1:16" ht="16" x14ac:dyDescent="0.2">
      <c r="A427" s="5"/>
      <c r="B427" s="5"/>
      <c r="C427" s="5"/>
      <c r="D427" s="5"/>
      <c r="E427" s="5"/>
      <c r="F427" s="4"/>
      <c r="G427" s="4"/>
      <c r="H427" s="4"/>
      <c r="I427" s="5"/>
      <c r="J427" s="5"/>
      <c r="K427" s="6"/>
      <c r="L427" s="3"/>
      <c r="M427"/>
      <c r="N427"/>
      <c r="O427"/>
      <c r="P427" s="2"/>
    </row>
    <row r="428" spans="1:16" ht="16" x14ac:dyDescent="0.2">
      <c r="A428" s="5"/>
      <c r="B428" s="5"/>
      <c r="C428" s="5"/>
      <c r="D428" s="5"/>
      <c r="E428" s="5"/>
      <c r="F428" s="4"/>
      <c r="G428" s="4"/>
      <c r="H428" s="4"/>
      <c r="I428" s="5"/>
      <c r="J428" s="5"/>
      <c r="K428" s="6"/>
      <c r="L428" s="3"/>
      <c r="M428"/>
      <c r="N428"/>
      <c r="O428"/>
      <c r="P428" s="2"/>
    </row>
    <row r="429" spans="1:16" ht="16" x14ac:dyDescent="0.2">
      <c r="A429" s="5"/>
      <c r="B429" s="5"/>
      <c r="C429" s="5"/>
      <c r="D429" s="5"/>
      <c r="E429" s="5"/>
      <c r="F429" s="4"/>
      <c r="G429" s="4"/>
      <c r="H429" s="4"/>
      <c r="I429" s="5"/>
      <c r="J429" s="5"/>
      <c r="K429" s="6"/>
      <c r="L429" s="3"/>
      <c r="M429"/>
      <c r="N429"/>
      <c r="O429"/>
      <c r="P429" s="2"/>
    </row>
    <row r="430" spans="1:16" ht="16" x14ac:dyDescent="0.2">
      <c r="A430" s="5"/>
      <c r="B430" s="5"/>
      <c r="C430" s="5"/>
      <c r="D430" s="5"/>
      <c r="E430" s="5"/>
      <c r="F430" s="4"/>
      <c r="G430" s="4"/>
      <c r="H430" s="4"/>
      <c r="I430" s="5"/>
      <c r="J430" s="5"/>
      <c r="K430" s="6"/>
      <c r="L430" s="3"/>
      <c r="M430"/>
      <c r="N430"/>
      <c r="O430"/>
      <c r="P430" s="2"/>
    </row>
    <row r="431" spans="1:16" ht="16" x14ac:dyDescent="0.2">
      <c r="A431" s="5"/>
      <c r="B431" s="5"/>
      <c r="C431" s="5"/>
      <c r="D431" s="5"/>
      <c r="E431" s="5"/>
      <c r="F431" s="4"/>
      <c r="G431" s="4"/>
      <c r="H431" s="4"/>
      <c r="I431" s="5"/>
      <c r="J431" s="5"/>
      <c r="K431" s="6"/>
      <c r="L431" s="3"/>
      <c r="M431"/>
      <c r="N431"/>
      <c r="O431"/>
      <c r="P431" s="2"/>
    </row>
    <row r="432" spans="1:16" ht="16" x14ac:dyDescent="0.2">
      <c r="A432" s="5"/>
      <c r="B432" s="5"/>
      <c r="C432" s="5"/>
      <c r="D432" s="5"/>
      <c r="E432" s="5"/>
      <c r="F432" s="4"/>
      <c r="G432" s="4"/>
      <c r="H432" s="4"/>
      <c r="I432" s="5"/>
      <c r="J432" s="5"/>
      <c r="K432" s="6"/>
      <c r="L432" s="3"/>
      <c r="M432"/>
      <c r="N432"/>
      <c r="O432"/>
      <c r="P432" s="2"/>
    </row>
    <row r="433" spans="1:16" ht="16" x14ac:dyDescent="0.2">
      <c r="A433" s="5"/>
      <c r="B433" s="5"/>
      <c r="C433" s="5"/>
      <c r="D433" s="5"/>
      <c r="E433" s="5"/>
      <c r="F433" s="4"/>
      <c r="G433" s="4"/>
      <c r="H433" s="4"/>
      <c r="I433" s="5"/>
      <c r="J433" s="5"/>
      <c r="K433" s="6"/>
      <c r="L433" s="3"/>
      <c r="M433"/>
      <c r="N433"/>
      <c r="O433"/>
      <c r="P433" s="2"/>
    </row>
    <row r="434" spans="1:16" ht="16" x14ac:dyDescent="0.2">
      <c r="A434" s="5"/>
      <c r="B434" s="5"/>
      <c r="C434" s="5"/>
      <c r="D434" s="5"/>
      <c r="E434" s="5"/>
      <c r="F434" s="4"/>
      <c r="G434" s="4"/>
      <c r="H434" s="4"/>
      <c r="I434" s="5"/>
      <c r="J434" s="5"/>
      <c r="K434" s="6"/>
      <c r="L434" s="3"/>
      <c r="M434"/>
      <c r="N434"/>
      <c r="O434"/>
      <c r="P434" s="2"/>
    </row>
    <row r="435" spans="1:16" ht="16" x14ac:dyDescent="0.2">
      <c r="A435" s="5"/>
      <c r="B435" s="5"/>
      <c r="C435" s="5"/>
      <c r="D435" s="5"/>
      <c r="E435" s="5"/>
      <c r="F435" s="4"/>
      <c r="G435" s="4"/>
      <c r="H435" s="4"/>
      <c r="I435" s="5"/>
      <c r="J435" s="5"/>
      <c r="K435" s="6"/>
      <c r="L435" s="3"/>
      <c r="M435"/>
      <c r="N435"/>
      <c r="O435"/>
      <c r="P435" s="2"/>
    </row>
    <row r="436" spans="1:16" ht="16" x14ac:dyDescent="0.2">
      <c r="A436" s="5"/>
      <c r="B436" s="5"/>
      <c r="C436" s="5"/>
      <c r="D436" s="5"/>
      <c r="E436" s="5"/>
      <c r="F436" s="4"/>
      <c r="G436" s="4"/>
      <c r="H436" s="4"/>
      <c r="I436" s="5"/>
      <c r="J436" s="5"/>
      <c r="K436" s="6"/>
      <c r="L436" s="3"/>
      <c r="M436"/>
      <c r="N436"/>
      <c r="O436"/>
      <c r="P436" s="2"/>
    </row>
    <row r="437" spans="1:16" ht="16" x14ac:dyDescent="0.2">
      <c r="A437" s="5"/>
      <c r="B437" s="5"/>
      <c r="C437" s="5"/>
      <c r="D437" s="5"/>
      <c r="E437" s="5"/>
      <c r="F437" s="4"/>
      <c r="G437" s="4"/>
      <c r="H437" s="4"/>
      <c r="I437" s="5"/>
      <c r="J437" s="5"/>
      <c r="K437" s="6"/>
      <c r="L437" s="3"/>
      <c r="M437"/>
      <c r="N437"/>
      <c r="O437"/>
      <c r="P437" s="2"/>
    </row>
    <row r="438" spans="1:16" ht="16" x14ac:dyDescent="0.2">
      <c r="A438" s="5"/>
      <c r="B438" s="5"/>
      <c r="C438" s="5"/>
      <c r="D438" s="5"/>
      <c r="E438" s="5"/>
      <c r="F438" s="4"/>
      <c r="G438" s="4"/>
      <c r="H438" s="4"/>
      <c r="I438" s="5"/>
      <c r="J438" s="5"/>
      <c r="K438" s="6"/>
      <c r="L438" s="3"/>
      <c r="M438"/>
      <c r="N438"/>
      <c r="O438"/>
      <c r="P438" s="2"/>
    </row>
    <row r="439" spans="1:16" ht="16" x14ac:dyDescent="0.2">
      <c r="A439" s="5"/>
      <c r="B439" s="5"/>
      <c r="C439" s="5"/>
      <c r="D439" s="5"/>
      <c r="E439" s="5"/>
      <c r="F439" s="4"/>
      <c r="G439" s="4"/>
      <c r="H439" s="4"/>
      <c r="I439" s="5"/>
      <c r="J439" s="5"/>
      <c r="K439" s="6"/>
      <c r="L439" s="3"/>
      <c r="M439"/>
      <c r="N439"/>
      <c r="O439"/>
      <c r="P439" s="2"/>
    </row>
    <row r="440" spans="1:16" ht="16" x14ac:dyDescent="0.2">
      <c r="A440" s="5"/>
      <c r="B440" s="5"/>
      <c r="C440" s="5"/>
      <c r="D440" s="5"/>
      <c r="E440" s="5"/>
      <c r="F440" s="4"/>
      <c r="G440" s="4"/>
      <c r="H440" s="4"/>
      <c r="I440" s="5"/>
      <c r="J440" s="5"/>
      <c r="K440" s="6"/>
      <c r="L440" s="3"/>
      <c r="M440"/>
      <c r="N440"/>
      <c r="O440"/>
      <c r="P440" s="2"/>
    </row>
    <row r="441" spans="1:16" ht="16" x14ac:dyDescent="0.2">
      <c r="A441" s="5"/>
      <c r="B441" s="5"/>
      <c r="C441" s="5"/>
      <c r="D441" s="5"/>
      <c r="E441" s="5"/>
      <c r="F441" s="4"/>
      <c r="G441" s="4"/>
      <c r="H441" s="4"/>
      <c r="I441" s="5"/>
      <c r="J441" s="5"/>
      <c r="K441" s="6"/>
      <c r="L441" s="3"/>
      <c r="M441"/>
      <c r="N441"/>
      <c r="O441"/>
      <c r="P441" s="2"/>
    </row>
    <row r="442" spans="1:16" ht="16" x14ac:dyDescent="0.2">
      <c r="A442" s="5"/>
      <c r="B442" s="5"/>
      <c r="C442" s="5"/>
      <c r="D442" s="5"/>
      <c r="E442" s="5"/>
      <c r="F442" s="4"/>
      <c r="G442" s="4"/>
      <c r="H442" s="4"/>
      <c r="I442" s="5"/>
      <c r="J442" s="5"/>
      <c r="K442" s="6"/>
      <c r="L442" s="3"/>
      <c r="M442"/>
      <c r="N442"/>
      <c r="O442"/>
      <c r="P442" s="2"/>
    </row>
    <row r="443" spans="1:16" ht="16" x14ac:dyDescent="0.2">
      <c r="A443" s="5"/>
      <c r="B443" s="5"/>
      <c r="C443" s="5"/>
      <c r="D443" s="5"/>
      <c r="E443" s="5"/>
      <c r="F443" s="4"/>
      <c r="G443" s="4"/>
      <c r="H443" s="4"/>
      <c r="I443" s="5"/>
      <c r="J443" s="5"/>
      <c r="K443" s="6"/>
      <c r="L443" s="3"/>
      <c r="M443"/>
      <c r="N443"/>
      <c r="O443"/>
      <c r="P443" s="2"/>
    </row>
    <row r="444" spans="1:16" ht="16" x14ac:dyDescent="0.2">
      <c r="A444" s="5"/>
      <c r="B444" s="5"/>
      <c r="C444" s="5"/>
      <c r="D444" s="5"/>
      <c r="E444" s="5"/>
      <c r="F444" s="4"/>
      <c r="G444" s="4"/>
      <c r="H444" s="4"/>
      <c r="I444" s="5"/>
      <c r="J444" s="5"/>
      <c r="K444" s="6"/>
      <c r="L444" s="3"/>
      <c r="M444"/>
      <c r="N444"/>
      <c r="O444"/>
      <c r="P444" s="2"/>
    </row>
    <row r="445" spans="1:16" ht="16" x14ac:dyDescent="0.2">
      <c r="A445" s="5"/>
      <c r="B445" s="5"/>
      <c r="C445" s="5"/>
      <c r="D445" s="5"/>
      <c r="E445" s="5"/>
      <c r="F445" s="4"/>
      <c r="G445" s="4"/>
      <c r="H445" s="4"/>
      <c r="I445" s="5"/>
      <c r="J445" s="5"/>
      <c r="K445" s="6"/>
      <c r="L445" s="3"/>
      <c r="M445"/>
      <c r="N445"/>
      <c r="O445"/>
      <c r="P445" s="2"/>
    </row>
    <row r="446" spans="1:16" ht="16" x14ac:dyDescent="0.2">
      <c r="A446" s="5"/>
      <c r="B446" s="5"/>
      <c r="C446" s="5"/>
      <c r="D446" s="5"/>
      <c r="E446" s="5"/>
      <c r="F446" s="4"/>
      <c r="G446" s="4"/>
      <c r="H446" s="4"/>
      <c r="I446" s="5"/>
      <c r="J446" s="5"/>
      <c r="K446" s="6"/>
      <c r="L446" s="3"/>
      <c r="M446"/>
      <c r="N446"/>
      <c r="O446"/>
      <c r="P446" s="2"/>
    </row>
    <row r="447" spans="1:16" ht="16" x14ac:dyDescent="0.2">
      <c r="A447" s="5"/>
      <c r="B447" s="5"/>
      <c r="C447" s="5"/>
      <c r="D447" s="5"/>
      <c r="E447" s="5"/>
      <c r="F447" s="4"/>
      <c r="G447" s="4"/>
      <c r="H447" s="4"/>
      <c r="I447" s="5"/>
      <c r="J447" s="5"/>
      <c r="K447" s="6"/>
      <c r="L447" s="3"/>
      <c r="M447"/>
      <c r="N447"/>
      <c r="O447"/>
      <c r="P447" s="2"/>
    </row>
    <row r="448" spans="1:16" ht="16" x14ac:dyDescent="0.2">
      <c r="A448" s="5"/>
      <c r="B448" s="5"/>
      <c r="C448" s="5"/>
      <c r="D448" s="5"/>
      <c r="E448" s="5"/>
      <c r="F448" s="4"/>
      <c r="G448" s="4"/>
      <c r="H448" s="4"/>
      <c r="I448" s="5"/>
      <c r="J448" s="5"/>
      <c r="K448" s="6"/>
      <c r="L448" s="3"/>
      <c r="M448"/>
      <c r="N448"/>
      <c r="O448"/>
      <c r="P448" s="2"/>
    </row>
    <row r="449" spans="1:16" ht="16" x14ac:dyDescent="0.2">
      <c r="A449" s="5"/>
      <c r="B449" s="5"/>
      <c r="C449" s="5"/>
      <c r="D449" s="5"/>
      <c r="E449" s="5"/>
      <c r="F449" s="4"/>
      <c r="G449" s="4"/>
      <c r="H449" s="4"/>
      <c r="I449" s="5"/>
      <c r="J449" s="5"/>
      <c r="K449" s="6"/>
      <c r="L449" s="3"/>
      <c r="M449"/>
      <c r="N449"/>
      <c r="O449"/>
      <c r="P449" s="2"/>
    </row>
    <row r="450" spans="1:16" ht="16" x14ac:dyDescent="0.2">
      <c r="A450" s="5"/>
      <c r="B450" s="5"/>
      <c r="C450" s="5"/>
      <c r="D450" s="5"/>
      <c r="E450" s="5"/>
      <c r="F450" s="4"/>
      <c r="G450" s="4"/>
      <c r="H450" s="4"/>
      <c r="I450" s="5"/>
      <c r="J450" s="5"/>
      <c r="K450" s="6"/>
      <c r="L450" s="3"/>
      <c r="M450"/>
      <c r="N450"/>
      <c r="O450"/>
      <c r="P450" s="2"/>
    </row>
    <row r="451" spans="1:16" ht="16" x14ac:dyDescent="0.2">
      <c r="A451" s="5"/>
      <c r="B451" s="5"/>
      <c r="C451" s="5"/>
      <c r="D451" s="5"/>
      <c r="E451" s="5"/>
      <c r="F451" s="4"/>
      <c r="G451" s="4"/>
      <c r="H451" s="4"/>
      <c r="I451" s="5"/>
      <c r="J451" s="5"/>
      <c r="K451" s="6"/>
      <c r="L451" s="3"/>
      <c r="M451"/>
      <c r="N451"/>
      <c r="O451"/>
      <c r="P451" s="2"/>
    </row>
    <row r="452" spans="1:16" ht="16" x14ac:dyDescent="0.2">
      <c r="A452" s="5"/>
      <c r="B452" s="5"/>
      <c r="C452" s="5"/>
      <c r="D452" s="5"/>
      <c r="E452" s="5"/>
      <c r="F452" s="4"/>
      <c r="G452" s="4"/>
      <c r="H452" s="4"/>
      <c r="I452" s="5"/>
      <c r="J452" s="5"/>
      <c r="K452" s="6"/>
      <c r="L452" s="3"/>
      <c r="M452"/>
      <c r="N452"/>
      <c r="O452"/>
      <c r="P452" s="2"/>
    </row>
    <row r="453" spans="1:16" ht="16" x14ac:dyDescent="0.2">
      <c r="A453" s="5"/>
      <c r="B453" s="5"/>
      <c r="C453" s="5"/>
      <c r="D453" s="5"/>
      <c r="E453" s="5"/>
      <c r="F453" s="4"/>
      <c r="G453" s="4"/>
      <c r="H453" s="4"/>
      <c r="I453" s="5"/>
      <c r="J453" s="5"/>
      <c r="K453" s="6"/>
      <c r="L453" s="3"/>
      <c r="M453"/>
      <c r="N453"/>
      <c r="O453"/>
      <c r="P453" s="2"/>
    </row>
    <row r="454" spans="1:16" ht="16" x14ac:dyDescent="0.2">
      <c r="A454" s="5"/>
      <c r="B454" s="5"/>
      <c r="C454" s="5"/>
      <c r="D454" s="5"/>
      <c r="E454" s="5"/>
      <c r="F454" s="4"/>
      <c r="G454" s="4"/>
      <c r="H454" s="4"/>
      <c r="I454" s="5"/>
      <c r="J454" s="5"/>
      <c r="K454" s="6"/>
      <c r="L454" s="3"/>
      <c r="M454"/>
      <c r="N454"/>
      <c r="O454"/>
      <c r="P454" s="2"/>
    </row>
    <row r="455" spans="1:16" ht="16" x14ac:dyDescent="0.2">
      <c r="A455" s="5"/>
      <c r="B455" s="5"/>
      <c r="C455" s="5"/>
      <c r="D455" s="5"/>
      <c r="E455" s="5"/>
      <c r="F455" s="4"/>
      <c r="G455" s="4"/>
      <c r="H455" s="4"/>
      <c r="I455" s="5"/>
      <c r="J455" s="5"/>
      <c r="K455" s="6"/>
      <c r="L455" s="3"/>
      <c r="M455"/>
      <c r="N455"/>
      <c r="O455"/>
      <c r="P455" s="2"/>
    </row>
    <row r="456" spans="1:16" ht="16" x14ac:dyDescent="0.2">
      <c r="A456" s="5"/>
      <c r="B456" s="5"/>
      <c r="C456" s="5"/>
      <c r="D456" s="5"/>
      <c r="E456" s="5"/>
      <c r="F456" s="4"/>
      <c r="G456" s="4"/>
      <c r="H456" s="4"/>
      <c r="I456" s="5"/>
      <c r="J456" s="5"/>
      <c r="K456" s="6"/>
      <c r="L456" s="3"/>
      <c r="M456"/>
      <c r="N456"/>
      <c r="O456"/>
      <c r="P456" s="2"/>
    </row>
    <row r="457" spans="1:16" ht="16" x14ac:dyDescent="0.2">
      <c r="A457" s="5"/>
      <c r="B457" s="5"/>
      <c r="C457" s="5"/>
      <c r="D457" s="5"/>
      <c r="E457" s="5"/>
      <c r="F457" s="4"/>
      <c r="G457" s="4"/>
      <c r="H457" s="4"/>
      <c r="I457" s="5"/>
      <c r="J457" s="5"/>
      <c r="K457" s="6"/>
      <c r="L457" s="3"/>
      <c r="M457"/>
      <c r="N457"/>
      <c r="O457"/>
      <c r="P457" s="2"/>
    </row>
    <row r="458" spans="1:16" ht="16" x14ac:dyDescent="0.2">
      <c r="A458" s="5"/>
      <c r="B458" s="5"/>
      <c r="C458" s="5"/>
      <c r="D458" s="5"/>
      <c r="E458" s="5"/>
      <c r="F458" s="4"/>
      <c r="G458" s="4"/>
      <c r="H458" s="4"/>
      <c r="I458" s="5"/>
      <c r="J458" s="5"/>
      <c r="K458" s="6"/>
      <c r="L458" s="3"/>
      <c r="M458"/>
      <c r="N458"/>
      <c r="O458"/>
      <c r="P458" s="2"/>
    </row>
    <row r="459" spans="1:16" ht="16" x14ac:dyDescent="0.2">
      <c r="A459" s="5"/>
      <c r="B459" s="5"/>
      <c r="C459" s="5"/>
      <c r="D459" s="5"/>
      <c r="E459" s="5"/>
      <c r="F459" s="4"/>
      <c r="G459" s="4"/>
      <c r="H459" s="4"/>
      <c r="I459" s="5"/>
      <c r="J459" s="5"/>
      <c r="K459" s="6"/>
      <c r="L459" s="3"/>
      <c r="M459"/>
      <c r="N459"/>
      <c r="O459"/>
      <c r="P459" s="2"/>
    </row>
    <row r="460" spans="1:16" ht="16" x14ac:dyDescent="0.2">
      <c r="A460" s="5"/>
      <c r="B460" s="5"/>
      <c r="C460" s="5"/>
      <c r="D460" s="5"/>
      <c r="E460" s="5"/>
      <c r="F460" s="4"/>
      <c r="G460" s="4"/>
      <c r="H460" s="4"/>
      <c r="I460" s="5"/>
      <c r="J460" s="5"/>
      <c r="K460" s="6"/>
      <c r="L460" s="3"/>
      <c r="M460"/>
      <c r="N460"/>
      <c r="O460"/>
      <c r="P460" s="2"/>
    </row>
    <row r="461" spans="1:16" ht="16" x14ac:dyDescent="0.2">
      <c r="A461" s="5"/>
      <c r="B461" s="5"/>
      <c r="C461" s="5"/>
      <c r="D461" s="5"/>
      <c r="E461" s="5"/>
      <c r="F461" s="4"/>
      <c r="G461" s="4"/>
      <c r="H461" s="4"/>
      <c r="I461" s="5"/>
      <c r="J461" s="5"/>
      <c r="K461" s="6"/>
      <c r="L461" s="3"/>
      <c r="M461"/>
      <c r="N461"/>
      <c r="O461"/>
      <c r="P461" s="2"/>
    </row>
    <row r="462" spans="1:16" ht="16" x14ac:dyDescent="0.2">
      <c r="A462" s="5"/>
      <c r="B462" s="5"/>
      <c r="C462" s="5"/>
      <c r="D462" s="5"/>
      <c r="E462" s="5"/>
      <c r="F462" s="4"/>
      <c r="G462" s="4"/>
      <c r="H462" s="4"/>
      <c r="I462" s="5"/>
      <c r="J462" s="5"/>
      <c r="K462" s="6"/>
      <c r="L462" s="3"/>
      <c r="M462"/>
      <c r="N462"/>
      <c r="O462"/>
      <c r="P462" s="2"/>
    </row>
    <row r="463" spans="1:16" ht="16" x14ac:dyDescent="0.2">
      <c r="A463" s="5"/>
      <c r="B463" s="5"/>
      <c r="C463" s="5"/>
      <c r="D463" s="5"/>
      <c r="E463" s="5"/>
      <c r="F463" s="4"/>
      <c r="G463" s="4"/>
      <c r="H463" s="4"/>
      <c r="I463" s="5"/>
      <c r="J463" s="5"/>
      <c r="K463" s="6"/>
      <c r="L463" s="3"/>
      <c r="M463"/>
      <c r="N463"/>
      <c r="O463"/>
      <c r="P463" s="2"/>
    </row>
    <row r="464" spans="1:16" ht="16" x14ac:dyDescent="0.2">
      <c r="A464" s="5"/>
      <c r="B464" s="5"/>
      <c r="C464" s="5"/>
      <c r="D464" s="5"/>
      <c r="E464" s="5"/>
      <c r="F464" s="4"/>
      <c r="G464" s="4"/>
      <c r="H464" s="4"/>
      <c r="I464" s="5"/>
      <c r="J464" s="5"/>
      <c r="K464" s="6"/>
      <c r="L464" s="3"/>
      <c r="M464"/>
      <c r="N464"/>
      <c r="O464"/>
      <c r="P464" s="2"/>
    </row>
    <row r="465" spans="1:16" ht="16" x14ac:dyDescent="0.2">
      <c r="A465" s="5"/>
      <c r="B465" s="5"/>
      <c r="C465" s="5"/>
      <c r="D465" s="5"/>
      <c r="E465" s="5"/>
      <c r="F465" s="4"/>
      <c r="G465" s="4"/>
      <c r="H465" s="4"/>
      <c r="I465" s="5"/>
      <c r="J465" s="5"/>
      <c r="K465" s="6"/>
      <c r="L465" s="3"/>
      <c r="M465"/>
      <c r="N465"/>
      <c r="O465"/>
      <c r="P465" s="2"/>
    </row>
    <row r="466" spans="1:16" ht="16" x14ac:dyDescent="0.2">
      <c r="A466" s="5"/>
      <c r="B466" s="5"/>
      <c r="C466" s="5"/>
      <c r="D466" s="5"/>
      <c r="E466" s="5"/>
      <c r="F466" s="4"/>
      <c r="G466" s="4"/>
      <c r="H466" s="4"/>
      <c r="I466" s="5"/>
      <c r="J466" s="5"/>
      <c r="K466" s="6"/>
      <c r="L466" s="3"/>
      <c r="M466"/>
      <c r="N466"/>
      <c r="O466"/>
      <c r="P466" s="2"/>
    </row>
    <row r="467" spans="1:16" ht="16" x14ac:dyDescent="0.2">
      <c r="A467" s="5"/>
      <c r="B467" s="5"/>
      <c r="C467" s="5"/>
      <c r="D467" s="5"/>
      <c r="E467" s="5"/>
      <c r="F467" s="4"/>
      <c r="G467" s="4"/>
      <c r="H467" s="4"/>
      <c r="I467" s="5"/>
      <c r="J467" s="5"/>
      <c r="K467" s="6"/>
      <c r="L467" s="3"/>
      <c r="M467"/>
      <c r="N467"/>
      <c r="O467"/>
      <c r="P467" s="2"/>
    </row>
    <row r="468" spans="1:16" ht="16" x14ac:dyDescent="0.2">
      <c r="A468" s="5"/>
      <c r="B468" s="5"/>
      <c r="C468" s="5"/>
      <c r="D468" s="5"/>
      <c r="E468" s="5"/>
      <c r="F468" s="4"/>
      <c r="G468" s="4"/>
      <c r="H468" s="4"/>
      <c r="I468" s="5"/>
      <c r="J468" s="5"/>
      <c r="K468" s="6"/>
      <c r="L468" s="3"/>
      <c r="M468"/>
      <c r="N468"/>
      <c r="O468"/>
      <c r="P468" s="2"/>
    </row>
    <row r="469" spans="1:16" ht="16" x14ac:dyDescent="0.2">
      <c r="A469" s="5"/>
      <c r="B469" s="5"/>
      <c r="C469" s="5"/>
      <c r="D469" s="5"/>
      <c r="E469" s="5"/>
      <c r="F469" s="4"/>
      <c r="G469" s="4"/>
      <c r="H469" s="4"/>
      <c r="I469" s="5"/>
      <c r="J469" s="5"/>
      <c r="K469" s="6"/>
      <c r="L469" s="3"/>
      <c r="M469"/>
      <c r="N469"/>
      <c r="O469"/>
      <c r="P469" s="2"/>
    </row>
    <row r="470" spans="1:16" ht="16" x14ac:dyDescent="0.2">
      <c r="A470" s="5"/>
      <c r="B470" s="5"/>
      <c r="C470" s="5"/>
      <c r="D470" s="5"/>
      <c r="E470" s="5"/>
      <c r="F470" s="4"/>
      <c r="G470" s="4"/>
      <c r="H470" s="4"/>
      <c r="I470" s="5"/>
      <c r="J470" s="5"/>
      <c r="K470" s="6"/>
      <c r="L470" s="3"/>
      <c r="M470"/>
      <c r="N470"/>
      <c r="O470"/>
      <c r="P470" s="2"/>
    </row>
    <row r="471" spans="1:16" ht="16" x14ac:dyDescent="0.2">
      <c r="A471" s="5"/>
      <c r="B471" s="5"/>
      <c r="C471" s="5"/>
      <c r="D471" s="5"/>
      <c r="E471" s="5"/>
      <c r="F471" s="4"/>
      <c r="G471" s="4"/>
      <c r="H471" s="4"/>
      <c r="I471" s="5"/>
      <c r="J471" s="5"/>
      <c r="K471" s="6"/>
      <c r="L471" s="3"/>
      <c r="M471"/>
      <c r="N471"/>
      <c r="O471"/>
      <c r="P471" s="2"/>
    </row>
    <row r="472" spans="1:16" ht="16" x14ac:dyDescent="0.2">
      <c r="A472" s="5"/>
      <c r="B472" s="5"/>
      <c r="C472" s="5"/>
      <c r="D472" s="5"/>
      <c r="E472" s="5"/>
      <c r="F472" s="4"/>
      <c r="G472" s="4"/>
      <c r="H472" s="4"/>
      <c r="I472" s="5"/>
      <c r="J472" s="5"/>
      <c r="K472" s="6"/>
      <c r="L472" s="3"/>
      <c r="M472"/>
      <c r="N472"/>
      <c r="O472"/>
      <c r="P472" s="2"/>
    </row>
    <row r="473" spans="1:16" ht="16" x14ac:dyDescent="0.2">
      <c r="A473" s="5"/>
      <c r="B473" s="5"/>
      <c r="C473" s="5"/>
      <c r="D473" s="5"/>
      <c r="E473" s="5"/>
      <c r="F473" s="4"/>
      <c r="G473" s="4"/>
      <c r="H473" s="4"/>
      <c r="I473" s="5"/>
      <c r="J473" s="5"/>
      <c r="K473" s="6"/>
      <c r="L473" s="3"/>
      <c r="M473"/>
      <c r="N473"/>
      <c r="O473"/>
      <c r="P473" s="2"/>
    </row>
    <row r="474" spans="1:16" ht="16" x14ac:dyDescent="0.2">
      <c r="A474" s="5"/>
      <c r="B474" s="5"/>
      <c r="C474" s="5"/>
      <c r="D474" s="5"/>
      <c r="E474" s="5"/>
      <c r="F474" s="4"/>
      <c r="G474" s="4"/>
      <c r="H474" s="4"/>
      <c r="I474" s="5"/>
      <c r="J474" s="5"/>
      <c r="K474" s="6"/>
      <c r="L474" s="3"/>
      <c r="M474"/>
      <c r="N474"/>
      <c r="O474"/>
      <c r="P474" s="2"/>
    </row>
    <row r="475" spans="1:16" ht="16" x14ac:dyDescent="0.2">
      <c r="A475" s="5"/>
      <c r="B475" s="5"/>
      <c r="C475" s="5"/>
      <c r="D475" s="5"/>
      <c r="E475" s="5"/>
      <c r="F475" s="4"/>
      <c r="G475" s="4"/>
      <c r="H475" s="4"/>
      <c r="I475" s="5"/>
      <c r="J475" s="5"/>
      <c r="K475" s="6"/>
      <c r="L475" s="3"/>
      <c r="M475"/>
      <c r="N475"/>
      <c r="O475"/>
      <c r="P475" s="2"/>
    </row>
    <row r="476" spans="1:16" ht="16" x14ac:dyDescent="0.2">
      <c r="A476" s="5"/>
      <c r="B476" s="5"/>
      <c r="C476" s="5"/>
      <c r="D476" s="5"/>
      <c r="E476" s="5"/>
      <c r="F476" s="4"/>
      <c r="G476" s="4"/>
      <c r="H476" s="4"/>
      <c r="I476" s="5"/>
      <c r="J476" s="5"/>
      <c r="K476" s="6"/>
      <c r="L476" s="3"/>
      <c r="M476"/>
      <c r="N476"/>
      <c r="O476"/>
      <c r="P476" s="2"/>
    </row>
    <row r="477" spans="1:16" ht="16" x14ac:dyDescent="0.2">
      <c r="A477" s="5"/>
      <c r="B477" s="5"/>
      <c r="C477" s="5"/>
      <c r="D477" s="5"/>
      <c r="E477" s="5"/>
      <c r="F477" s="4"/>
      <c r="G477" s="4"/>
      <c r="H477" s="4"/>
      <c r="I477" s="5"/>
      <c r="J477" s="5"/>
      <c r="K477" s="6"/>
      <c r="L477" s="3"/>
      <c r="M477"/>
      <c r="N477"/>
      <c r="O477"/>
      <c r="P477" s="2"/>
    </row>
    <row r="478" spans="1:16" ht="16" x14ac:dyDescent="0.2">
      <c r="A478" s="5"/>
      <c r="B478" s="5"/>
      <c r="C478" s="5"/>
      <c r="D478" s="5"/>
      <c r="E478" s="5"/>
      <c r="F478" s="4"/>
      <c r="G478" s="4"/>
      <c r="H478" s="4"/>
      <c r="I478" s="5"/>
      <c r="J478" s="5"/>
      <c r="K478" s="6"/>
      <c r="L478" s="3"/>
      <c r="M478"/>
      <c r="N478"/>
      <c r="O478"/>
      <c r="P478" s="2"/>
    </row>
    <row r="479" spans="1:16" ht="16" x14ac:dyDescent="0.2">
      <c r="A479" s="5"/>
      <c r="B479" s="5"/>
      <c r="C479" s="5"/>
      <c r="D479" s="5"/>
      <c r="E479" s="5"/>
      <c r="F479" s="4"/>
      <c r="G479" s="4"/>
      <c r="H479" s="4"/>
      <c r="I479" s="5"/>
      <c r="J479" s="5"/>
      <c r="K479" s="6"/>
      <c r="L479" s="3"/>
      <c r="M479"/>
      <c r="N479"/>
      <c r="O479"/>
      <c r="P479" s="2"/>
    </row>
    <row r="480" spans="1:16" ht="16" x14ac:dyDescent="0.2">
      <c r="A480" s="5"/>
      <c r="B480" s="5"/>
      <c r="C480" s="5"/>
      <c r="D480" s="5"/>
      <c r="E480" s="5"/>
      <c r="F480" s="4"/>
      <c r="G480" s="4"/>
      <c r="H480" s="4"/>
      <c r="I480" s="5"/>
      <c r="J480" s="5"/>
      <c r="K480" s="6"/>
      <c r="L480" s="3"/>
      <c r="M480"/>
      <c r="N480"/>
      <c r="O480"/>
      <c r="P480" s="2"/>
    </row>
    <row r="481" spans="1:16" ht="16" x14ac:dyDescent="0.2">
      <c r="A481" s="5"/>
      <c r="B481" s="5"/>
      <c r="C481" s="5"/>
      <c r="D481" s="5"/>
      <c r="E481" s="5"/>
      <c r="F481" s="4"/>
      <c r="G481" s="4"/>
      <c r="H481" s="4"/>
      <c r="I481" s="5"/>
      <c r="J481" s="5"/>
      <c r="K481" s="6"/>
      <c r="L481" s="3"/>
      <c r="M481"/>
      <c r="N481"/>
      <c r="O481"/>
      <c r="P481" s="2"/>
    </row>
    <row r="482" spans="1:16" ht="16" x14ac:dyDescent="0.2">
      <c r="A482" s="5"/>
      <c r="B482" s="5"/>
      <c r="C482" s="5"/>
      <c r="D482" s="5"/>
      <c r="E482" s="5"/>
      <c r="F482" s="4"/>
      <c r="G482" s="4"/>
      <c r="H482" s="4"/>
      <c r="I482" s="5"/>
      <c r="J482" s="5"/>
      <c r="K482" s="6"/>
      <c r="L482" s="3"/>
      <c r="M482"/>
      <c r="N482"/>
      <c r="O482"/>
      <c r="P482" s="2"/>
    </row>
    <row r="483" spans="1:16" ht="16" x14ac:dyDescent="0.2">
      <c r="A483" s="5"/>
      <c r="B483" s="5"/>
      <c r="C483" s="5"/>
      <c r="D483" s="5"/>
      <c r="E483" s="5"/>
      <c r="F483" s="4"/>
      <c r="G483" s="4"/>
      <c r="H483" s="4"/>
      <c r="I483" s="5"/>
      <c r="J483" s="5"/>
      <c r="K483" s="6"/>
      <c r="L483" s="3"/>
      <c r="M483"/>
      <c r="N483"/>
      <c r="O483"/>
      <c r="P483" s="2"/>
    </row>
    <row r="484" spans="1:16" ht="16" x14ac:dyDescent="0.2">
      <c r="A484" s="5"/>
      <c r="B484" s="5"/>
      <c r="C484" s="5"/>
      <c r="D484" s="5"/>
      <c r="E484" s="5"/>
      <c r="F484" s="4"/>
      <c r="G484" s="4"/>
      <c r="H484" s="4"/>
      <c r="I484" s="5"/>
      <c r="J484" s="5"/>
      <c r="K484" s="6"/>
      <c r="L484" s="3"/>
      <c r="M484"/>
      <c r="N484"/>
      <c r="O484"/>
      <c r="P484" s="2"/>
    </row>
    <row r="485" spans="1:16" ht="16" x14ac:dyDescent="0.2">
      <c r="A485" s="5"/>
      <c r="B485" s="5"/>
      <c r="C485" s="5"/>
      <c r="D485" s="5"/>
      <c r="E485" s="5"/>
      <c r="F485" s="4"/>
      <c r="G485" s="4"/>
      <c r="H485" s="4"/>
      <c r="I485" s="5"/>
      <c r="J485" s="5"/>
      <c r="K485" s="6"/>
      <c r="L485" s="3"/>
      <c r="M485"/>
      <c r="N485"/>
      <c r="O485"/>
      <c r="P485" s="2"/>
    </row>
    <row r="486" spans="1:16" ht="16" x14ac:dyDescent="0.2">
      <c r="A486" s="5"/>
      <c r="B486" s="5"/>
      <c r="C486" s="5"/>
      <c r="D486" s="5"/>
      <c r="E486" s="5"/>
      <c r="F486" s="4"/>
      <c r="G486" s="4"/>
      <c r="H486" s="4"/>
      <c r="I486" s="5"/>
      <c r="J486" s="5"/>
      <c r="K486" s="6"/>
      <c r="L486" s="3"/>
      <c r="M486"/>
      <c r="N486"/>
      <c r="O486"/>
      <c r="P486" s="2"/>
    </row>
    <row r="487" spans="1:16" ht="16" x14ac:dyDescent="0.2">
      <c r="A487" s="5"/>
      <c r="B487" s="5"/>
      <c r="C487" s="5"/>
      <c r="D487" s="5"/>
      <c r="E487" s="5"/>
      <c r="F487" s="4"/>
      <c r="G487" s="4"/>
      <c r="H487" s="4"/>
      <c r="I487" s="5"/>
      <c r="J487" s="5"/>
      <c r="K487" s="6"/>
      <c r="L487" s="3"/>
      <c r="M487"/>
      <c r="N487"/>
      <c r="O487"/>
      <c r="P487" s="2"/>
    </row>
    <row r="488" spans="1:16" ht="16" x14ac:dyDescent="0.2">
      <c r="A488" s="5"/>
      <c r="B488" s="5"/>
      <c r="C488" s="5"/>
      <c r="D488" s="5"/>
      <c r="E488" s="5"/>
      <c r="F488" s="4"/>
      <c r="G488" s="4"/>
      <c r="H488" s="4"/>
      <c r="I488" s="5"/>
      <c r="J488" s="5"/>
      <c r="K488" s="6"/>
      <c r="L488" s="3"/>
      <c r="M488"/>
      <c r="N488"/>
      <c r="O488"/>
      <c r="P488" s="2"/>
    </row>
    <row r="489" spans="1:16" ht="16" x14ac:dyDescent="0.2">
      <c r="A489" s="5"/>
      <c r="B489" s="5"/>
      <c r="C489" s="5"/>
      <c r="D489" s="5"/>
      <c r="E489" s="5"/>
      <c r="F489" s="4"/>
      <c r="G489" s="4"/>
      <c r="H489" s="4"/>
      <c r="I489" s="5"/>
      <c r="J489" s="5"/>
      <c r="K489" s="6"/>
      <c r="L489" s="3"/>
      <c r="M489"/>
      <c r="N489"/>
      <c r="O489"/>
      <c r="P489" s="2"/>
    </row>
    <row r="490" spans="1:16" ht="16" x14ac:dyDescent="0.2">
      <c r="A490" s="5"/>
      <c r="B490" s="5"/>
      <c r="C490" s="5"/>
      <c r="D490" s="5"/>
      <c r="E490" s="5"/>
      <c r="F490" s="4"/>
      <c r="G490" s="4"/>
      <c r="H490" s="4"/>
      <c r="I490" s="5"/>
      <c r="J490" s="5"/>
      <c r="K490" s="6"/>
      <c r="L490" s="3"/>
      <c r="M490"/>
      <c r="N490"/>
      <c r="O490"/>
      <c r="P490" s="2"/>
    </row>
    <row r="491" spans="1:16" ht="16" x14ac:dyDescent="0.2">
      <c r="A491" s="5"/>
      <c r="B491" s="5"/>
      <c r="C491" s="5"/>
      <c r="D491" s="5"/>
      <c r="E491" s="5"/>
      <c r="F491" s="4"/>
      <c r="G491" s="4"/>
      <c r="H491" s="4"/>
      <c r="I491" s="5"/>
      <c r="J491" s="5"/>
      <c r="K491" s="6"/>
      <c r="L491" s="3"/>
      <c r="M491"/>
      <c r="N491"/>
      <c r="O491"/>
      <c r="P491" s="2"/>
    </row>
    <row r="492" spans="1:16" ht="16" x14ac:dyDescent="0.2">
      <c r="A492" s="5"/>
      <c r="B492" s="5"/>
      <c r="C492" s="5"/>
      <c r="D492" s="5"/>
      <c r="E492" s="5"/>
      <c r="F492" s="4"/>
      <c r="G492" s="4"/>
      <c r="H492" s="4"/>
      <c r="I492" s="5"/>
      <c r="J492" s="5"/>
      <c r="K492" s="6"/>
      <c r="L492" s="3"/>
      <c r="M492"/>
      <c r="N492"/>
      <c r="O492"/>
      <c r="P492" s="2"/>
    </row>
    <row r="493" spans="1:16" ht="16" x14ac:dyDescent="0.2">
      <c r="A493" s="5"/>
      <c r="B493" s="5"/>
      <c r="C493" s="5"/>
      <c r="D493" s="5"/>
      <c r="E493" s="5"/>
      <c r="F493" s="4"/>
      <c r="G493" s="4"/>
      <c r="H493" s="4"/>
      <c r="I493" s="5"/>
      <c r="J493" s="5"/>
      <c r="K493" s="6"/>
      <c r="L493" s="3"/>
      <c r="M493"/>
      <c r="N493"/>
      <c r="O493"/>
      <c r="P493" s="2"/>
    </row>
    <row r="494" spans="1:16" ht="16" x14ac:dyDescent="0.2">
      <c r="A494" s="5"/>
      <c r="B494" s="5"/>
      <c r="C494" s="5"/>
      <c r="D494" s="5"/>
      <c r="E494" s="5"/>
      <c r="F494" s="4"/>
      <c r="G494" s="4"/>
      <c r="H494" s="4"/>
      <c r="I494" s="5"/>
      <c r="J494" s="5"/>
      <c r="K494" s="6"/>
      <c r="L494" s="3"/>
      <c r="M494"/>
      <c r="N494"/>
      <c r="O494"/>
      <c r="P494" s="2"/>
    </row>
    <row r="495" spans="1:16" ht="16" x14ac:dyDescent="0.2">
      <c r="A495" s="5"/>
      <c r="B495" s="5"/>
      <c r="C495" s="5"/>
      <c r="D495" s="5"/>
      <c r="E495" s="5"/>
      <c r="F495" s="4"/>
      <c r="G495" s="4"/>
      <c r="H495" s="4"/>
      <c r="I495" s="5"/>
      <c r="J495" s="5"/>
      <c r="K495" s="6"/>
      <c r="L495" s="3"/>
      <c r="M495"/>
      <c r="N495"/>
      <c r="O495"/>
      <c r="P495" s="2"/>
    </row>
    <row r="496" spans="1:16" ht="16" x14ac:dyDescent="0.2">
      <c r="A496" s="5"/>
      <c r="B496" s="5"/>
      <c r="C496" s="5"/>
      <c r="D496" s="5"/>
      <c r="E496" s="5"/>
      <c r="F496" s="4"/>
      <c r="G496" s="4"/>
      <c r="H496" s="4"/>
      <c r="I496" s="5"/>
      <c r="J496" s="5"/>
      <c r="K496" s="6"/>
      <c r="L496" s="3"/>
      <c r="M496"/>
      <c r="N496"/>
      <c r="O496"/>
      <c r="P496" s="2"/>
    </row>
    <row r="497" spans="1:16" ht="16" x14ac:dyDescent="0.2">
      <c r="A497" s="5"/>
      <c r="B497" s="5"/>
      <c r="C497" s="5"/>
      <c r="D497" s="5"/>
      <c r="E497" s="5"/>
      <c r="F497" s="4"/>
      <c r="G497" s="4"/>
      <c r="H497" s="4"/>
      <c r="I497" s="5"/>
      <c r="J497" s="5"/>
      <c r="K497" s="6"/>
      <c r="L497" s="3"/>
      <c r="M497"/>
      <c r="N497"/>
      <c r="O497"/>
      <c r="P497" s="2"/>
    </row>
    <row r="498" spans="1:16" ht="16" x14ac:dyDescent="0.2">
      <c r="A498" s="5"/>
      <c r="B498" s="5"/>
      <c r="C498" s="5"/>
      <c r="D498" s="5"/>
      <c r="E498" s="5"/>
      <c r="F498" s="4"/>
      <c r="G498" s="4"/>
      <c r="H498" s="4"/>
      <c r="I498" s="5"/>
      <c r="J498" s="5"/>
      <c r="K498" s="6"/>
      <c r="L498" s="3"/>
      <c r="M498"/>
      <c r="N498"/>
      <c r="O498"/>
      <c r="P498" s="2"/>
    </row>
    <row r="499" spans="1:16" ht="16" x14ac:dyDescent="0.2">
      <c r="A499" s="5"/>
      <c r="B499" s="5"/>
      <c r="C499" s="5"/>
      <c r="D499" s="5"/>
      <c r="E499" s="5"/>
      <c r="F499" s="4"/>
      <c r="G499" s="4"/>
      <c r="H499" s="4"/>
      <c r="I499" s="5"/>
      <c r="J499" s="5"/>
      <c r="K499" s="6"/>
      <c r="L499" s="3"/>
      <c r="M499"/>
      <c r="N499"/>
      <c r="O499"/>
      <c r="P499" s="2"/>
    </row>
    <row r="500" spans="1:16" ht="16" x14ac:dyDescent="0.2">
      <c r="A500" s="5"/>
      <c r="B500" s="5"/>
      <c r="C500" s="5"/>
      <c r="D500" s="5"/>
      <c r="E500" s="5"/>
      <c r="F500" s="4"/>
      <c r="G500" s="4"/>
      <c r="H500" s="4"/>
      <c r="I500" s="5"/>
      <c r="J500" s="5"/>
      <c r="K500" s="6"/>
      <c r="L500" s="3"/>
      <c r="M500"/>
      <c r="N500"/>
      <c r="O500"/>
      <c r="P500" s="2"/>
    </row>
    <row r="501" spans="1:16" ht="16" x14ac:dyDescent="0.2">
      <c r="A501" s="5"/>
      <c r="B501" s="5"/>
      <c r="C501" s="5"/>
      <c r="D501" s="5"/>
      <c r="E501" s="5"/>
      <c r="F501" s="4"/>
      <c r="G501" s="4"/>
      <c r="H501" s="4"/>
      <c r="I501" s="5"/>
      <c r="J501" s="5"/>
      <c r="K501" s="6"/>
      <c r="L501" s="3"/>
      <c r="M501"/>
      <c r="N501"/>
      <c r="O501"/>
      <c r="P501" s="2"/>
    </row>
    <row r="502" spans="1:16" ht="16" x14ac:dyDescent="0.2">
      <c r="A502" s="5"/>
      <c r="B502" s="5"/>
      <c r="C502" s="5"/>
      <c r="D502" s="5"/>
      <c r="E502" s="5"/>
      <c r="F502" s="4"/>
      <c r="G502" s="4"/>
      <c r="H502" s="4"/>
      <c r="I502" s="5"/>
      <c r="J502" s="5"/>
      <c r="K502" s="6"/>
      <c r="L502" s="3"/>
      <c r="M502"/>
      <c r="N502"/>
      <c r="O502"/>
      <c r="P502" s="2"/>
    </row>
    <row r="503" spans="1:16" ht="16" x14ac:dyDescent="0.2">
      <c r="A503" s="5"/>
      <c r="B503" s="5"/>
      <c r="C503" s="5"/>
      <c r="D503" s="5"/>
      <c r="E503" s="5"/>
      <c r="F503" s="4"/>
      <c r="G503" s="4"/>
      <c r="H503" s="4"/>
      <c r="I503" s="5"/>
      <c r="J503" s="5"/>
      <c r="K503" s="6"/>
      <c r="L503" s="3"/>
      <c r="M503"/>
      <c r="N503"/>
      <c r="O503"/>
      <c r="P503" s="2"/>
    </row>
    <row r="504" spans="1:16" ht="16" x14ac:dyDescent="0.2">
      <c r="A504" s="5"/>
      <c r="B504" s="5"/>
      <c r="C504" s="5"/>
      <c r="D504" s="5"/>
      <c r="E504" s="5"/>
      <c r="F504" s="4"/>
      <c r="G504" s="4"/>
      <c r="H504" s="4"/>
      <c r="I504" s="5"/>
      <c r="J504" s="5"/>
      <c r="K504" s="6"/>
      <c r="L504" s="3"/>
      <c r="M504"/>
      <c r="N504"/>
      <c r="O504"/>
      <c r="P504" s="2"/>
    </row>
    <row r="505" spans="1:16" ht="16" x14ac:dyDescent="0.2">
      <c r="A505" s="5"/>
      <c r="B505" s="5"/>
      <c r="C505" s="5"/>
      <c r="D505" s="5"/>
      <c r="E505" s="5"/>
      <c r="F505" s="4"/>
      <c r="G505" s="4"/>
      <c r="H505" s="4"/>
      <c r="I505" s="5"/>
      <c r="J505" s="5"/>
      <c r="K505" s="6"/>
      <c r="L505" s="3"/>
      <c r="M505"/>
      <c r="N505"/>
      <c r="O505"/>
      <c r="P505" s="2"/>
    </row>
    <row r="506" spans="1:16" ht="16" x14ac:dyDescent="0.2">
      <c r="A506" s="5"/>
      <c r="B506" s="5"/>
      <c r="C506" s="5"/>
      <c r="D506" s="5"/>
      <c r="E506" s="5"/>
      <c r="F506" s="4"/>
      <c r="G506" s="4"/>
      <c r="H506" s="4"/>
      <c r="I506" s="5"/>
      <c r="J506" s="5"/>
      <c r="K506" s="6"/>
      <c r="L506" s="3"/>
      <c r="M506"/>
      <c r="N506"/>
      <c r="O506"/>
      <c r="P506" s="2"/>
    </row>
    <row r="507" spans="1:16" ht="16" x14ac:dyDescent="0.2">
      <c r="A507" s="5"/>
      <c r="B507" s="5"/>
      <c r="C507" s="5"/>
      <c r="D507" s="5"/>
      <c r="E507" s="5"/>
      <c r="F507" s="4"/>
      <c r="G507" s="4"/>
      <c r="H507" s="4"/>
      <c r="I507" s="5"/>
      <c r="J507" s="5"/>
      <c r="K507" s="6"/>
      <c r="L507" s="3"/>
      <c r="M507"/>
      <c r="N507"/>
      <c r="O507"/>
      <c r="P507" s="2"/>
    </row>
    <row r="508" spans="1:16" ht="16" x14ac:dyDescent="0.2">
      <c r="A508" s="5"/>
      <c r="B508" s="5"/>
      <c r="C508" s="5"/>
      <c r="D508" s="5"/>
      <c r="E508" s="5"/>
      <c r="F508" s="4"/>
      <c r="G508" s="4"/>
      <c r="H508" s="4"/>
      <c r="I508" s="5"/>
      <c r="J508" s="5"/>
      <c r="K508" s="6"/>
      <c r="L508" s="3"/>
      <c r="M508"/>
      <c r="N508"/>
      <c r="O508"/>
      <c r="P508" s="2"/>
    </row>
    <row r="509" spans="1:16" ht="16" x14ac:dyDescent="0.2">
      <c r="A509" s="5"/>
      <c r="B509" s="5"/>
      <c r="C509" s="5"/>
      <c r="D509" s="5"/>
      <c r="E509" s="5"/>
      <c r="F509" s="4"/>
      <c r="G509" s="4"/>
      <c r="H509" s="4"/>
      <c r="I509" s="5"/>
      <c r="J509" s="5"/>
      <c r="K509" s="6"/>
      <c r="L509" s="3"/>
      <c r="M509"/>
      <c r="N509"/>
      <c r="O509"/>
      <c r="P509" s="2"/>
    </row>
    <row r="510" spans="1:16" ht="16" x14ac:dyDescent="0.2">
      <c r="A510" s="5"/>
      <c r="B510" s="5"/>
      <c r="C510" s="5"/>
      <c r="D510" s="5"/>
      <c r="E510" s="5"/>
      <c r="F510" s="4"/>
      <c r="G510" s="4"/>
      <c r="H510" s="4"/>
      <c r="I510" s="5"/>
      <c r="J510" s="5"/>
      <c r="K510" s="6"/>
      <c r="L510" s="3"/>
      <c r="M510"/>
      <c r="N510"/>
      <c r="O510"/>
      <c r="P510" s="2"/>
    </row>
    <row r="511" spans="1:16" ht="16" x14ac:dyDescent="0.2">
      <c r="A511" s="5"/>
      <c r="B511" s="5"/>
      <c r="C511" s="5"/>
      <c r="D511" s="5"/>
      <c r="E511" s="5"/>
      <c r="F511" s="4"/>
      <c r="G511" s="4"/>
      <c r="H511" s="4"/>
      <c r="I511" s="5"/>
      <c r="J511" s="5"/>
      <c r="K511" s="6"/>
      <c r="L511" s="3"/>
      <c r="M511"/>
      <c r="N511"/>
      <c r="O511"/>
      <c r="P511" s="2"/>
    </row>
    <row r="512" spans="1:16" ht="16" x14ac:dyDescent="0.2">
      <c r="A512" s="5"/>
      <c r="B512" s="5"/>
      <c r="C512" s="5"/>
      <c r="D512" s="5"/>
      <c r="E512" s="5"/>
      <c r="F512" s="4"/>
      <c r="G512" s="4"/>
      <c r="H512" s="4"/>
      <c r="I512" s="5"/>
      <c r="J512" s="5"/>
      <c r="K512" s="6"/>
      <c r="L512" s="3"/>
      <c r="M512"/>
      <c r="N512"/>
      <c r="O512"/>
      <c r="P512" s="2"/>
    </row>
    <row r="513" spans="1:16" ht="16" x14ac:dyDescent="0.2">
      <c r="A513" s="5"/>
      <c r="B513" s="5"/>
      <c r="C513" s="5"/>
      <c r="D513" s="5"/>
      <c r="E513" s="5"/>
      <c r="F513" s="4"/>
      <c r="G513" s="4"/>
      <c r="H513" s="4"/>
      <c r="I513" s="5"/>
      <c r="J513" s="5"/>
      <c r="K513" s="6"/>
      <c r="L513" s="3"/>
      <c r="M513"/>
      <c r="N513"/>
      <c r="O513"/>
      <c r="P513" s="2"/>
    </row>
    <row r="514" spans="1:16" ht="16" x14ac:dyDescent="0.2">
      <c r="A514" s="5"/>
      <c r="B514" s="5"/>
      <c r="C514" s="5"/>
      <c r="D514" s="5"/>
      <c r="E514" s="5"/>
      <c r="F514" s="4"/>
      <c r="G514" s="4"/>
      <c r="H514" s="4"/>
      <c r="I514" s="5"/>
      <c r="J514" s="5"/>
      <c r="K514" s="6"/>
      <c r="L514" s="3"/>
      <c r="M514"/>
      <c r="N514"/>
      <c r="O514"/>
      <c r="P514" s="2"/>
    </row>
    <row r="515" spans="1:16" ht="16" x14ac:dyDescent="0.2">
      <c r="A515" s="5"/>
      <c r="B515" s="5"/>
      <c r="C515" s="5"/>
      <c r="D515" s="5"/>
      <c r="E515" s="5"/>
      <c r="F515" s="4"/>
      <c r="G515" s="4"/>
      <c r="H515" s="4"/>
      <c r="I515" s="5"/>
      <c r="J515" s="5"/>
      <c r="K515" s="6"/>
      <c r="L515" s="3"/>
      <c r="M515"/>
      <c r="N515"/>
      <c r="O515"/>
      <c r="P515" s="2"/>
    </row>
    <row r="516" spans="1:16" ht="16" x14ac:dyDescent="0.2">
      <c r="A516" s="5"/>
      <c r="B516" s="5"/>
      <c r="C516" s="5"/>
      <c r="D516" s="5"/>
      <c r="E516" s="5"/>
      <c r="F516" s="4"/>
      <c r="G516" s="4"/>
      <c r="H516" s="4"/>
      <c r="I516" s="5"/>
      <c r="J516" s="5"/>
      <c r="K516" s="6"/>
      <c r="L516" s="3"/>
      <c r="M516"/>
      <c r="N516"/>
      <c r="O516"/>
      <c r="P516" s="2"/>
    </row>
    <row r="517" spans="1:16" ht="16" x14ac:dyDescent="0.2">
      <c r="A517" s="5"/>
      <c r="B517" s="5"/>
      <c r="C517" s="5"/>
      <c r="D517" s="5"/>
      <c r="E517" s="5"/>
      <c r="F517" s="4"/>
      <c r="G517" s="4"/>
      <c r="H517" s="4"/>
      <c r="I517" s="5"/>
      <c r="J517" s="5"/>
      <c r="K517" s="6"/>
      <c r="L517" s="3"/>
      <c r="M517"/>
      <c r="N517"/>
      <c r="O517"/>
      <c r="P517" s="2"/>
    </row>
    <row r="518" spans="1:16" ht="16" x14ac:dyDescent="0.2">
      <c r="A518" s="5"/>
      <c r="B518" s="5"/>
      <c r="C518" s="5"/>
      <c r="D518" s="5"/>
      <c r="E518" s="5"/>
      <c r="F518" s="4"/>
      <c r="G518" s="4"/>
      <c r="H518" s="4"/>
      <c r="I518" s="5"/>
      <c r="J518" s="5"/>
      <c r="K518" s="6"/>
      <c r="L518" s="3"/>
      <c r="M518"/>
      <c r="N518"/>
      <c r="O518"/>
      <c r="P518" s="2"/>
    </row>
    <row r="519" spans="1:16" ht="16" x14ac:dyDescent="0.2">
      <c r="A519" s="5"/>
      <c r="B519" s="5"/>
      <c r="C519" s="5"/>
      <c r="D519" s="5"/>
      <c r="E519" s="5"/>
      <c r="F519" s="4"/>
      <c r="G519" s="4"/>
      <c r="H519" s="4"/>
      <c r="I519" s="5"/>
      <c r="J519" s="5"/>
      <c r="K519" s="6"/>
      <c r="L519" s="3"/>
      <c r="M519"/>
      <c r="N519"/>
      <c r="O519"/>
      <c r="P519" s="2"/>
    </row>
    <row r="520" spans="1:16" ht="16" x14ac:dyDescent="0.2">
      <c r="A520" s="5"/>
      <c r="B520" s="5"/>
      <c r="C520" s="5"/>
      <c r="D520" s="5"/>
      <c r="E520" s="5"/>
      <c r="F520" s="4"/>
      <c r="G520" s="4"/>
      <c r="H520" s="4"/>
      <c r="I520" s="5"/>
      <c r="J520" s="5"/>
      <c r="K520" s="6"/>
      <c r="L520" s="3"/>
      <c r="M520"/>
      <c r="N520"/>
      <c r="O520"/>
      <c r="P520" s="2"/>
    </row>
    <row r="521" spans="1:16" ht="16" x14ac:dyDescent="0.2">
      <c r="A521" s="5"/>
      <c r="B521" s="5"/>
      <c r="C521" s="5"/>
      <c r="D521" s="5"/>
      <c r="E521" s="5"/>
      <c r="F521" s="4"/>
      <c r="G521" s="4"/>
      <c r="H521" s="4"/>
      <c r="I521" s="5"/>
      <c r="J521" s="5"/>
      <c r="K521" s="6"/>
      <c r="L521" s="3"/>
      <c r="M521"/>
      <c r="N521"/>
      <c r="O521"/>
      <c r="P521" s="2"/>
    </row>
    <row r="522" spans="1:16" ht="16" x14ac:dyDescent="0.2">
      <c r="A522" s="5"/>
      <c r="B522" s="5"/>
      <c r="C522" s="5"/>
      <c r="D522" s="5"/>
      <c r="E522" s="5"/>
      <c r="F522" s="4"/>
      <c r="G522" s="4"/>
      <c r="H522" s="4"/>
      <c r="I522" s="5"/>
      <c r="J522" s="5"/>
      <c r="K522" s="6"/>
      <c r="L522" s="3"/>
      <c r="M522"/>
      <c r="N522"/>
      <c r="O522"/>
      <c r="P522" s="2"/>
    </row>
    <row r="523" spans="1:16" ht="16" x14ac:dyDescent="0.2">
      <c r="A523" s="5"/>
      <c r="B523" s="5"/>
      <c r="C523" s="5"/>
      <c r="D523" s="5"/>
      <c r="E523" s="5"/>
      <c r="F523" s="4"/>
      <c r="G523" s="4"/>
      <c r="H523" s="4"/>
      <c r="I523" s="5"/>
      <c r="J523" s="5"/>
      <c r="K523" s="6"/>
      <c r="L523" s="3"/>
      <c r="M523"/>
      <c r="N523"/>
      <c r="O523"/>
      <c r="P523" s="2"/>
    </row>
    <row r="524" spans="1:16" ht="16" x14ac:dyDescent="0.2">
      <c r="A524" s="5"/>
      <c r="B524" s="5"/>
      <c r="C524" s="5"/>
      <c r="D524" s="5"/>
      <c r="E524" s="5"/>
      <c r="F524" s="4"/>
      <c r="G524" s="4"/>
      <c r="H524" s="4"/>
      <c r="I524" s="5"/>
      <c r="J524" s="5"/>
      <c r="K524" s="6"/>
      <c r="L524" s="3"/>
      <c r="M524"/>
      <c r="N524"/>
      <c r="O524"/>
      <c r="P524" s="2"/>
    </row>
    <row r="525" spans="1:16" ht="16" x14ac:dyDescent="0.2">
      <c r="A525" s="5"/>
      <c r="B525" s="5"/>
      <c r="C525" s="5"/>
      <c r="D525" s="5"/>
      <c r="E525" s="5"/>
      <c r="F525" s="4"/>
      <c r="G525" s="4"/>
      <c r="H525" s="4"/>
      <c r="I525" s="5"/>
      <c r="J525" s="5"/>
      <c r="K525" s="6"/>
      <c r="L525" s="3"/>
      <c r="M525"/>
      <c r="N525"/>
      <c r="O525"/>
      <c r="P525" s="2"/>
    </row>
    <row r="526" spans="1:16" ht="16" x14ac:dyDescent="0.2">
      <c r="A526" s="5"/>
      <c r="B526" s="5"/>
      <c r="C526" s="5"/>
      <c r="D526" s="5"/>
      <c r="E526" s="5"/>
      <c r="F526" s="4"/>
      <c r="G526" s="4"/>
      <c r="H526" s="4"/>
      <c r="I526" s="5"/>
      <c r="J526" s="5"/>
      <c r="K526" s="6"/>
      <c r="L526" s="3"/>
      <c r="M526"/>
      <c r="N526"/>
      <c r="O526"/>
      <c r="P526" s="2"/>
    </row>
    <row r="527" spans="1:16" ht="16" x14ac:dyDescent="0.2">
      <c r="A527" s="5"/>
      <c r="B527" s="5"/>
      <c r="C527" s="5"/>
      <c r="D527" s="5"/>
      <c r="E527" s="5"/>
      <c r="F527" s="4"/>
      <c r="G527" s="4"/>
      <c r="H527" s="4"/>
      <c r="I527" s="5"/>
      <c r="J527" s="5"/>
      <c r="K527" s="6"/>
      <c r="L527" s="3"/>
      <c r="M527"/>
      <c r="N527"/>
      <c r="O527"/>
      <c r="P527" s="2"/>
    </row>
    <row r="528" spans="1:16" ht="16" x14ac:dyDescent="0.2">
      <c r="A528" s="5"/>
      <c r="B528" s="5"/>
      <c r="C528" s="5"/>
      <c r="D528" s="5"/>
      <c r="E528" s="5"/>
      <c r="F528" s="4"/>
      <c r="G528" s="4"/>
      <c r="H528" s="4"/>
      <c r="I528" s="5"/>
      <c r="J528" s="5"/>
      <c r="K528" s="6"/>
      <c r="L528" s="3"/>
      <c r="M528"/>
      <c r="N528"/>
      <c r="O528"/>
      <c r="P528" s="2"/>
    </row>
    <row r="529" spans="1:16" ht="16" x14ac:dyDescent="0.2">
      <c r="A529" s="5"/>
      <c r="B529" s="5"/>
      <c r="C529" s="5"/>
      <c r="D529" s="5"/>
      <c r="E529" s="5"/>
      <c r="F529" s="4"/>
      <c r="G529" s="4"/>
      <c r="H529" s="4"/>
      <c r="I529" s="5"/>
      <c r="J529" s="5"/>
      <c r="K529" s="6"/>
      <c r="L529" s="3"/>
      <c r="M529"/>
      <c r="N529"/>
      <c r="O529"/>
      <c r="P529" s="2"/>
    </row>
    <row r="530" spans="1:16" ht="16" x14ac:dyDescent="0.2">
      <c r="A530" s="5"/>
      <c r="B530" s="5"/>
      <c r="C530" s="5"/>
      <c r="D530" s="5"/>
      <c r="E530" s="5"/>
      <c r="F530" s="4"/>
      <c r="G530" s="4"/>
      <c r="H530" s="4"/>
      <c r="I530" s="5"/>
      <c r="J530" s="5"/>
      <c r="K530" s="6"/>
      <c r="L530" s="3"/>
      <c r="M530"/>
      <c r="N530"/>
      <c r="O530"/>
      <c r="P530" s="2"/>
    </row>
    <row r="531" spans="1:16" ht="16" x14ac:dyDescent="0.2">
      <c r="A531" s="5"/>
      <c r="B531" s="5"/>
      <c r="C531" s="5"/>
      <c r="D531" s="5"/>
      <c r="E531" s="5"/>
      <c r="F531" s="4"/>
      <c r="G531" s="4"/>
      <c r="H531" s="4"/>
      <c r="I531" s="5"/>
      <c r="J531" s="5"/>
      <c r="K531" s="6"/>
      <c r="L531" s="3"/>
      <c r="M531"/>
      <c r="N531"/>
      <c r="O531"/>
      <c r="P531" s="2"/>
    </row>
    <row r="532" spans="1:16" ht="16" x14ac:dyDescent="0.2">
      <c r="A532" s="5"/>
      <c r="B532" s="5"/>
      <c r="C532" s="5"/>
      <c r="D532" s="5"/>
      <c r="E532" s="5"/>
      <c r="F532" s="4"/>
      <c r="G532" s="4"/>
      <c r="H532" s="4"/>
      <c r="I532" s="5"/>
      <c r="J532" s="5"/>
      <c r="K532" s="6"/>
      <c r="L532" s="3"/>
      <c r="M532"/>
      <c r="N532"/>
      <c r="O532"/>
      <c r="P532" s="2"/>
    </row>
    <row r="533" spans="1:16" ht="16" x14ac:dyDescent="0.2">
      <c r="A533" s="5"/>
      <c r="B533" s="5"/>
      <c r="C533" s="5"/>
      <c r="D533" s="5"/>
      <c r="E533" s="5"/>
      <c r="F533" s="4"/>
      <c r="G533" s="4"/>
      <c r="H533" s="4"/>
      <c r="I533" s="5"/>
      <c r="J533" s="5"/>
      <c r="K533" s="6"/>
      <c r="L533" s="3"/>
      <c r="M533"/>
      <c r="N533"/>
      <c r="O533"/>
      <c r="P533" s="2"/>
    </row>
    <row r="534" spans="1:16" ht="16" x14ac:dyDescent="0.2">
      <c r="A534" s="5"/>
      <c r="B534" s="5"/>
      <c r="C534" s="5"/>
      <c r="D534" s="5"/>
      <c r="E534" s="5"/>
      <c r="F534" s="4"/>
      <c r="G534" s="4"/>
      <c r="H534" s="4"/>
      <c r="I534" s="5"/>
      <c r="J534" s="5"/>
      <c r="K534" s="6"/>
      <c r="L534" s="3"/>
      <c r="M534"/>
      <c r="N534"/>
      <c r="O534"/>
      <c r="P534" s="2"/>
    </row>
    <row r="535" spans="1:16" ht="16" x14ac:dyDescent="0.2">
      <c r="A535" s="5"/>
      <c r="B535" s="5"/>
      <c r="C535" s="5"/>
      <c r="D535" s="5"/>
      <c r="E535" s="5"/>
      <c r="F535" s="4"/>
      <c r="G535" s="4"/>
      <c r="H535" s="4"/>
      <c r="I535" s="5"/>
      <c r="J535" s="5"/>
      <c r="K535" s="6"/>
      <c r="L535" s="3"/>
      <c r="M535"/>
      <c r="N535"/>
      <c r="O535"/>
      <c r="P535" s="2"/>
    </row>
    <row r="536" spans="1:16" ht="16" x14ac:dyDescent="0.2">
      <c r="A536" s="5"/>
      <c r="B536" s="5"/>
      <c r="C536" s="5"/>
      <c r="D536" s="5"/>
      <c r="E536" s="5"/>
      <c r="F536" s="4"/>
      <c r="G536" s="4"/>
      <c r="H536" s="4"/>
      <c r="I536" s="5"/>
      <c r="J536" s="5"/>
      <c r="K536" s="6"/>
      <c r="L536" s="3"/>
      <c r="M536"/>
      <c r="N536"/>
      <c r="O536"/>
      <c r="P536" s="2"/>
    </row>
    <row r="537" spans="1:16" ht="16" x14ac:dyDescent="0.2">
      <c r="A537" s="5"/>
      <c r="B537" s="5"/>
      <c r="C537" s="5"/>
      <c r="D537" s="5"/>
      <c r="E537" s="5"/>
      <c r="F537" s="4"/>
      <c r="G537" s="4"/>
      <c r="H537" s="4"/>
      <c r="I537" s="5"/>
      <c r="J537" s="5"/>
      <c r="K537" s="6"/>
      <c r="L537" s="3"/>
      <c r="M537"/>
      <c r="N537"/>
      <c r="O537"/>
      <c r="P537" s="2"/>
    </row>
    <row r="538" spans="1:16" ht="16" x14ac:dyDescent="0.2">
      <c r="A538" s="5"/>
      <c r="B538" s="5"/>
      <c r="C538" s="5"/>
      <c r="D538" s="5"/>
      <c r="E538" s="5"/>
      <c r="F538" s="4"/>
      <c r="G538" s="4"/>
      <c r="H538" s="4"/>
      <c r="I538" s="5"/>
      <c r="J538" s="5"/>
      <c r="K538" s="6"/>
      <c r="L538" s="3"/>
      <c r="M538"/>
      <c r="N538"/>
      <c r="O538"/>
      <c r="P538" s="2"/>
    </row>
    <row r="539" spans="1:16" ht="16" x14ac:dyDescent="0.2">
      <c r="A539" s="5"/>
      <c r="B539" s="5"/>
      <c r="C539" s="5"/>
      <c r="D539" s="5"/>
      <c r="E539" s="5"/>
      <c r="F539" s="4"/>
      <c r="G539" s="4"/>
      <c r="H539" s="4"/>
      <c r="I539" s="5"/>
      <c r="J539" s="5"/>
      <c r="K539" s="6"/>
      <c r="L539" s="3"/>
      <c r="M539"/>
      <c r="N539"/>
      <c r="O539"/>
      <c r="P539" s="2"/>
    </row>
    <row r="540" spans="1:16" ht="16" x14ac:dyDescent="0.2">
      <c r="A540" s="5"/>
      <c r="B540" s="5"/>
      <c r="C540" s="5"/>
      <c r="D540" s="5"/>
      <c r="E540" s="5"/>
      <c r="F540" s="4"/>
      <c r="G540" s="4"/>
      <c r="H540" s="4"/>
      <c r="I540" s="5"/>
      <c r="J540" s="5"/>
      <c r="K540" s="6"/>
      <c r="L540" s="3"/>
      <c r="M540"/>
      <c r="N540"/>
      <c r="O540"/>
      <c r="P540" s="2"/>
    </row>
    <row r="541" spans="1:16" ht="16" x14ac:dyDescent="0.2">
      <c r="A541" s="5"/>
      <c r="B541" s="5"/>
      <c r="C541" s="5"/>
      <c r="D541" s="5"/>
      <c r="E541" s="5"/>
      <c r="F541" s="4"/>
      <c r="G541" s="4"/>
      <c r="H541" s="4"/>
      <c r="I541" s="5"/>
      <c r="J541" s="5"/>
      <c r="K541" s="6"/>
      <c r="L541" s="3"/>
      <c r="M541"/>
      <c r="N541"/>
      <c r="O541"/>
      <c r="P541" s="2"/>
    </row>
    <row r="542" spans="1:16" ht="16" x14ac:dyDescent="0.2">
      <c r="A542" s="5"/>
      <c r="B542" s="5"/>
      <c r="C542" s="5"/>
      <c r="D542" s="5"/>
      <c r="E542" s="5"/>
      <c r="F542" s="4"/>
      <c r="G542" s="4"/>
      <c r="H542" s="4"/>
      <c r="I542" s="5"/>
      <c r="J542" s="5"/>
      <c r="K542" s="6"/>
      <c r="L542" s="3"/>
      <c r="M542"/>
      <c r="N542"/>
      <c r="O542"/>
      <c r="P542" s="2"/>
    </row>
    <row r="543" spans="1:16" ht="16" x14ac:dyDescent="0.2">
      <c r="A543" s="5"/>
      <c r="B543" s="5"/>
      <c r="C543" s="5"/>
      <c r="D543" s="5"/>
      <c r="E543" s="5"/>
      <c r="F543" s="4"/>
      <c r="G543" s="4"/>
      <c r="H543" s="4"/>
      <c r="I543" s="5"/>
      <c r="J543" s="5"/>
      <c r="K543" s="6"/>
      <c r="L543" s="3"/>
      <c r="M543"/>
      <c r="N543"/>
      <c r="O543"/>
      <c r="P543" s="2"/>
    </row>
    <row r="544" spans="1:16" ht="16" x14ac:dyDescent="0.2">
      <c r="A544" s="5"/>
      <c r="B544" s="5"/>
      <c r="C544" s="5"/>
      <c r="D544" s="5"/>
      <c r="E544" s="5"/>
      <c r="F544" s="4"/>
      <c r="G544" s="4"/>
      <c r="H544" s="4"/>
      <c r="I544" s="5"/>
      <c r="J544" s="5"/>
      <c r="K544" s="6"/>
      <c r="L544" s="3"/>
      <c r="M544"/>
      <c r="N544"/>
      <c r="O544"/>
      <c r="P544" s="2"/>
    </row>
    <row r="545" spans="1:16" ht="16" x14ac:dyDescent="0.2">
      <c r="A545" s="5"/>
      <c r="B545" s="5"/>
      <c r="C545" s="5"/>
      <c r="D545" s="5"/>
      <c r="E545" s="5"/>
      <c r="F545" s="4"/>
      <c r="G545" s="4"/>
      <c r="H545" s="4"/>
      <c r="I545" s="5"/>
      <c r="J545" s="5"/>
      <c r="K545" s="6"/>
      <c r="L545" s="3"/>
      <c r="M545"/>
      <c r="N545"/>
      <c r="O545"/>
      <c r="P545" s="2"/>
    </row>
    <row r="546" spans="1:16" ht="16" x14ac:dyDescent="0.2">
      <c r="A546" s="5"/>
      <c r="B546" s="5"/>
      <c r="C546" s="5"/>
      <c r="D546" s="5"/>
      <c r="E546" s="5"/>
      <c r="F546" s="4"/>
      <c r="G546" s="4"/>
      <c r="H546" s="4"/>
      <c r="I546" s="5"/>
      <c r="J546" s="5"/>
      <c r="K546" s="6"/>
      <c r="L546" s="3"/>
      <c r="M546"/>
      <c r="N546"/>
      <c r="O546"/>
      <c r="P546" s="2"/>
    </row>
    <row r="547" spans="1:16" ht="16" x14ac:dyDescent="0.2">
      <c r="A547" s="5"/>
      <c r="B547" s="5"/>
      <c r="C547" s="5"/>
      <c r="D547" s="5"/>
      <c r="E547" s="5"/>
      <c r="F547" s="4"/>
      <c r="G547" s="4"/>
      <c r="H547" s="4"/>
      <c r="I547" s="5"/>
      <c r="J547" s="5"/>
      <c r="K547" s="6"/>
      <c r="L547" s="3"/>
      <c r="M547"/>
      <c r="N547"/>
      <c r="O547"/>
      <c r="P547" s="2"/>
    </row>
    <row r="548" spans="1:16" ht="16" x14ac:dyDescent="0.2">
      <c r="A548" s="5"/>
      <c r="B548" s="5"/>
      <c r="C548" s="5"/>
      <c r="D548" s="5"/>
      <c r="E548" s="5"/>
      <c r="F548" s="4"/>
      <c r="G548" s="4"/>
      <c r="H548" s="4"/>
      <c r="I548" s="5"/>
      <c r="J548" s="5"/>
      <c r="K548" s="6"/>
      <c r="L548" s="3"/>
      <c r="M548"/>
      <c r="N548"/>
      <c r="O548"/>
      <c r="P548" s="2"/>
    </row>
    <row r="549" spans="1:16" ht="16" x14ac:dyDescent="0.2">
      <c r="A549" s="5"/>
      <c r="B549" s="5"/>
      <c r="C549" s="5"/>
      <c r="D549" s="5"/>
      <c r="E549" s="5"/>
      <c r="F549" s="4"/>
      <c r="G549" s="4"/>
      <c r="H549" s="4"/>
      <c r="I549" s="5"/>
      <c r="J549" s="5"/>
      <c r="K549" s="6"/>
      <c r="L549" s="3"/>
      <c r="M549"/>
      <c r="N549"/>
      <c r="O549"/>
      <c r="P549" s="2"/>
    </row>
    <row r="550" spans="1:16" ht="16" x14ac:dyDescent="0.2">
      <c r="A550" s="5"/>
      <c r="B550" s="5"/>
      <c r="C550" s="5"/>
      <c r="D550" s="5"/>
      <c r="E550" s="5"/>
      <c r="F550" s="4"/>
      <c r="G550" s="4"/>
      <c r="H550" s="4"/>
      <c r="I550" s="5"/>
      <c r="J550" s="5"/>
      <c r="K550" s="6"/>
      <c r="L550" s="3"/>
      <c r="M550"/>
      <c r="N550"/>
      <c r="O550"/>
      <c r="P550" s="2"/>
    </row>
    <row r="551" spans="1:16" ht="16" x14ac:dyDescent="0.2">
      <c r="A551" s="5"/>
      <c r="B551" s="5"/>
      <c r="C551" s="5"/>
      <c r="D551" s="5"/>
      <c r="E551" s="5"/>
      <c r="F551" s="4"/>
      <c r="G551" s="4"/>
      <c r="H551" s="4"/>
      <c r="I551" s="5"/>
      <c r="J551" s="5"/>
      <c r="K551" s="6"/>
      <c r="L551" s="3"/>
      <c r="M551"/>
      <c r="N551"/>
      <c r="O551"/>
      <c r="P551" s="2"/>
    </row>
    <row r="552" spans="1:16" ht="16" x14ac:dyDescent="0.2">
      <c r="A552" s="5"/>
      <c r="B552" s="5"/>
      <c r="C552" s="5"/>
      <c r="D552" s="5"/>
      <c r="E552" s="5"/>
      <c r="F552" s="4"/>
      <c r="G552" s="4"/>
      <c r="H552" s="4"/>
      <c r="I552" s="5"/>
      <c r="J552" s="5"/>
      <c r="K552" s="6"/>
      <c r="L552" s="3"/>
      <c r="M552"/>
      <c r="N552"/>
      <c r="O552"/>
      <c r="P552" s="2"/>
    </row>
    <row r="553" spans="1:16" ht="16" x14ac:dyDescent="0.2">
      <c r="A553" s="5"/>
      <c r="B553" s="5"/>
      <c r="C553" s="5"/>
      <c r="D553" s="5"/>
      <c r="E553" s="5"/>
      <c r="F553" s="4"/>
      <c r="G553" s="4"/>
      <c r="H553" s="4"/>
      <c r="I553" s="5"/>
      <c r="J553" s="5"/>
      <c r="K553" s="6"/>
      <c r="L553" s="3"/>
      <c r="M553"/>
      <c r="N553"/>
      <c r="O553"/>
      <c r="P553" s="2"/>
    </row>
    <row r="554" spans="1:16" ht="16" x14ac:dyDescent="0.2">
      <c r="A554" s="5"/>
      <c r="B554" s="5"/>
      <c r="C554" s="5"/>
      <c r="D554" s="5"/>
      <c r="E554" s="5"/>
      <c r="F554" s="4"/>
      <c r="G554" s="4"/>
      <c r="H554" s="4"/>
      <c r="I554" s="5"/>
      <c r="J554" s="5"/>
      <c r="K554" s="6"/>
      <c r="L554" s="3"/>
      <c r="M554"/>
      <c r="N554"/>
      <c r="O554"/>
      <c r="P554" s="2"/>
    </row>
    <row r="555" spans="1:16" ht="16" x14ac:dyDescent="0.2">
      <c r="A555" s="5"/>
      <c r="B555" s="5"/>
      <c r="C555" s="5"/>
      <c r="D555" s="5"/>
      <c r="E555" s="5"/>
      <c r="F555" s="4"/>
      <c r="G555" s="4"/>
      <c r="H555" s="4"/>
      <c r="I555" s="5"/>
      <c r="J555" s="5"/>
      <c r="K555" s="6"/>
      <c r="L555" s="3"/>
      <c r="M555"/>
      <c r="N555"/>
      <c r="O555"/>
      <c r="P555" s="2"/>
    </row>
    <row r="556" spans="1:16" ht="16" x14ac:dyDescent="0.2">
      <c r="A556" s="5"/>
      <c r="B556" s="5"/>
      <c r="C556" s="5"/>
      <c r="D556" s="5"/>
      <c r="E556" s="5"/>
      <c r="F556" s="4"/>
      <c r="G556" s="4"/>
      <c r="H556" s="4"/>
      <c r="I556" s="5"/>
      <c r="J556" s="5"/>
      <c r="K556" s="6"/>
      <c r="L556" s="3"/>
      <c r="M556"/>
      <c r="N556"/>
      <c r="O556"/>
      <c r="P556" s="2"/>
    </row>
    <row r="557" spans="1:16" ht="16" x14ac:dyDescent="0.2">
      <c r="A557" s="5"/>
      <c r="B557" s="5"/>
      <c r="C557" s="5"/>
      <c r="D557" s="5"/>
      <c r="E557" s="5"/>
      <c r="F557" s="4"/>
      <c r="G557" s="4"/>
      <c r="H557" s="4"/>
      <c r="I557" s="5"/>
      <c r="J557" s="5"/>
      <c r="K557" s="6"/>
      <c r="L557" s="3"/>
      <c r="M557"/>
      <c r="N557"/>
      <c r="O557"/>
      <c r="P557" s="2"/>
    </row>
    <row r="558" spans="1:16" ht="16" x14ac:dyDescent="0.2">
      <c r="A558" s="5"/>
      <c r="B558" s="5"/>
      <c r="C558" s="5"/>
      <c r="D558" s="5"/>
      <c r="E558" s="5"/>
      <c r="F558" s="4"/>
      <c r="G558" s="4"/>
      <c r="H558" s="4"/>
      <c r="I558" s="5"/>
      <c r="J558" s="5"/>
      <c r="K558" s="6"/>
      <c r="L558" s="3"/>
      <c r="M558"/>
      <c r="N558"/>
      <c r="O558"/>
      <c r="P558" s="2"/>
    </row>
    <row r="559" spans="1:16" ht="16" x14ac:dyDescent="0.2">
      <c r="A559" s="5"/>
      <c r="B559" s="5"/>
      <c r="C559" s="5"/>
      <c r="D559" s="5"/>
      <c r="E559" s="5"/>
      <c r="F559" s="4"/>
      <c r="G559" s="4"/>
      <c r="H559" s="4"/>
      <c r="I559" s="5"/>
      <c r="J559" s="5"/>
      <c r="K559" s="6"/>
      <c r="L559" s="3"/>
      <c r="M559"/>
      <c r="N559"/>
      <c r="O559"/>
      <c r="P559" s="2"/>
    </row>
    <row r="560" spans="1:16" ht="16" x14ac:dyDescent="0.2">
      <c r="A560" s="5"/>
      <c r="B560" s="5"/>
      <c r="C560" s="5"/>
      <c r="D560" s="5"/>
      <c r="E560" s="5"/>
      <c r="F560" s="4"/>
      <c r="G560" s="4"/>
      <c r="H560" s="4"/>
      <c r="I560" s="5"/>
      <c r="J560" s="5"/>
      <c r="K560" s="6"/>
      <c r="L560" s="3"/>
      <c r="M560"/>
      <c r="N560"/>
      <c r="O560"/>
      <c r="P560" s="2"/>
    </row>
    <row r="561" spans="1:16" ht="16" x14ac:dyDescent="0.2">
      <c r="A561" s="5"/>
      <c r="B561" s="5"/>
      <c r="C561" s="5"/>
      <c r="D561" s="5"/>
      <c r="E561" s="5"/>
      <c r="F561" s="4"/>
      <c r="G561" s="4"/>
      <c r="H561" s="4"/>
      <c r="I561" s="5"/>
      <c r="J561" s="5"/>
      <c r="K561" s="6"/>
      <c r="L561" s="3"/>
      <c r="M561"/>
      <c r="N561"/>
      <c r="O561"/>
      <c r="P561" s="2"/>
    </row>
    <row r="562" spans="1:16" ht="16" x14ac:dyDescent="0.2">
      <c r="A562" s="5"/>
      <c r="B562" s="5"/>
      <c r="C562" s="5"/>
      <c r="D562" s="5"/>
      <c r="E562" s="5"/>
      <c r="F562" s="4"/>
      <c r="G562" s="4"/>
      <c r="H562" s="4"/>
      <c r="I562" s="5"/>
      <c r="J562" s="5"/>
      <c r="K562" s="6"/>
      <c r="L562" s="3"/>
      <c r="M562"/>
      <c r="N562"/>
      <c r="O562"/>
      <c r="P562" s="2"/>
    </row>
    <row r="563" spans="1:16" ht="16" x14ac:dyDescent="0.2">
      <c r="A563" s="5"/>
      <c r="B563" s="5"/>
      <c r="C563" s="5"/>
      <c r="D563" s="5"/>
      <c r="E563" s="5"/>
      <c r="F563" s="4"/>
      <c r="G563" s="4"/>
      <c r="H563" s="4"/>
      <c r="I563" s="5"/>
      <c r="J563" s="5"/>
      <c r="K563" s="6"/>
      <c r="L563" s="3"/>
      <c r="M563"/>
      <c r="N563"/>
      <c r="O563"/>
      <c r="P563" s="2"/>
    </row>
    <row r="564" spans="1:16" ht="16" x14ac:dyDescent="0.2">
      <c r="A564" s="5"/>
      <c r="B564" s="5"/>
      <c r="C564" s="5"/>
      <c r="D564" s="5"/>
      <c r="E564" s="5"/>
      <c r="F564" s="4"/>
      <c r="G564" s="4"/>
      <c r="H564" s="4"/>
      <c r="I564" s="5"/>
      <c r="J564" s="5"/>
      <c r="K564" s="6"/>
      <c r="L564" s="3"/>
      <c r="M564"/>
      <c r="N564"/>
      <c r="O564"/>
      <c r="P564" s="2"/>
    </row>
    <row r="565" spans="1:16" ht="16" x14ac:dyDescent="0.2">
      <c r="A565" s="5"/>
      <c r="B565" s="5"/>
      <c r="C565" s="5"/>
      <c r="D565" s="5"/>
      <c r="E565" s="5"/>
      <c r="F565" s="4"/>
      <c r="G565" s="4"/>
      <c r="H565" s="4"/>
      <c r="I565" s="5"/>
      <c r="J565" s="5"/>
      <c r="K565" s="6"/>
      <c r="L565" s="3"/>
      <c r="M565"/>
      <c r="N565"/>
      <c r="O565"/>
      <c r="P565" s="2"/>
    </row>
    <row r="566" spans="1:16" ht="16" x14ac:dyDescent="0.2">
      <c r="A566" s="5"/>
      <c r="B566" s="5"/>
      <c r="C566" s="5"/>
      <c r="D566" s="5"/>
      <c r="E566" s="5"/>
      <c r="F566" s="4"/>
      <c r="G566" s="4"/>
      <c r="H566" s="4"/>
      <c r="I566" s="5"/>
      <c r="J566" s="5"/>
      <c r="K566" s="6"/>
      <c r="L566" s="3"/>
      <c r="M566"/>
      <c r="N566"/>
      <c r="O566"/>
      <c r="P566" s="2"/>
    </row>
    <row r="567" spans="1:16" ht="16" x14ac:dyDescent="0.2">
      <c r="A567" s="5"/>
      <c r="B567" s="5"/>
      <c r="C567" s="5"/>
      <c r="D567" s="5"/>
      <c r="E567" s="5"/>
      <c r="F567" s="4"/>
      <c r="G567" s="4"/>
      <c r="H567" s="4"/>
      <c r="I567" s="5"/>
      <c r="J567" s="5"/>
      <c r="K567" s="6"/>
      <c r="L567" s="3"/>
      <c r="M567"/>
      <c r="N567"/>
      <c r="O567"/>
      <c r="P567" s="2"/>
    </row>
    <row r="568" spans="1:16" ht="16" x14ac:dyDescent="0.2">
      <c r="A568" s="5"/>
      <c r="B568" s="5"/>
      <c r="C568" s="5"/>
      <c r="D568" s="5"/>
      <c r="E568" s="5"/>
      <c r="F568" s="4"/>
      <c r="G568" s="4"/>
      <c r="H568" s="4"/>
      <c r="I568" s="5"/>
      <c r="J568" s="5"/>
      <c r="K568" s="6"/>
      <c r="L568" s="3"/>
      <c r="M568"/>
      <c r="N568"/>
      <c r="O568"/>
      <c r="P568" s="2"/>
    </row>
    <row r="569" spans="1:16" ht="16" x14ac:dyDescent="0.2">
      <c r="A569" s="5"/>
      <c r="B569" s="5"/>
      <c r="C569" s="5"/>
      <c r="D569" s="5"/>
      <c r="E569" s="5"/>
      <c r="F569" s="4"/>
      <c r="G569" s="4"/>
      <c r="H569" s="4"/>
      <c r="I569" s="5"/>
      <c r="J569" s="5"/>
      <c r="K569" s="6"/>
      <c r="L569" s="3"/>
      <c r="M569"/>
      <c r="N569"/>
      <c r="O569"/>
      <c r="P569" s="2"/>
    </row>
    <row r="570" spans="1:16" ht="16" x14ac:dyDescent="0.2">
      <c r="A570" s="5"/>
      <c r="B570" s="5"/>
      <c r="C570" s="5"/>
      <c r="D570" s="5"/>
      <c r="E570" s="5"/>
      <c r="F570" s="4"/>
      <c r="G570" s="4"/>
      <c r="H570" s="4"/>
      <c r="I570" s="5"/>
      <c r="J570" s="5"/>
      <c r="K570" s="6"/>
      <c r="L570" s="3"/>
      <c r="M570"/>
      <c r="N570"/>
      <c r="O570"/>
      <c r="P570" s="2"/>
    </row>
    <row r="571" spans="1:16" ht="16" x14ac:dyDescent="0.2">
      <c r="A571" s="5"/>
      <c r="B571" s="5"/>
      <c r="C571" s="5"/>
      <c r="D571" s="5"/>
      <c r="E571" s="5"/>
      <c r="F571" s="4"/>
      <c r="G571" s="4"/>
      <c r="H571" s="4"/>
      <c r="I571" s="5"/>
      <c r="J571" s="5"/>
      <c r="K571" s="6"/>
      <c r="L571" s="3"/>
      <c r="M571"/>
      <c r="N571"/>
      <c r="O571"/>
      <c r="P571" s="2"/>
    </row>
    <row r="572" spans="1:16" ht="16" x14ac:dyDescent="0.2">
      <c r="A572" s="5"/>
      <c r="B572" s="5"/>
      <c r="C572" s="5"/>
      <c r="D572" s="5"/>
      <c r="E572" s="5"/>
      <c r="F572" s="4"/>
      <c r="G572" s="4"/>
      <c r="H572" s="4"/>
      <c r="I572" s="5"/>
      <c r="J572" s="5"/>
      <c r="K572" s="6"/>
      <c r="L572" s="3"/>
      <c r="M572"/>
      <c r="N572"/>
      <c r="O572"/>
      <c r="P572" s="2"/>
    </row>
    <row r="573" spans="1:16" ht="16" x14ac:dyDescent="0.2">
      <c r="A573" s="5"/>
      <c r="B573" s="5"/>
      <c r="C573" s="5"/>
      <c r="D573" s="5"/>
      <c r="E573" s="5"/>
      <c r="F573" s="4"/>
      <c r="G573" s="4"/>
      <c r="H573" s="4"/>
      <c r="I573" s="5"/>
      <c r="J573" s="5"/>
      <c r="K573" s="6"/>
      <c r="L573" s="3"/>
      <c r="M573"/>
      <c r="N573"/>
      <c r="O573"/>
      <c r="P573" s="2"/>
    </row>
    <row r="574" spans="1:16" ht="16" x14ac:dyDescent="0.2">
      <c r="A574" s="5"/>
      <c r="B574" s="5"/>
      <c r="C574" s="5"/>
      <c r="D574" s="5"/>
      <c r="E574" s="5"/>
      <c r="F574" s="4"/>
      <c r="G574" s="4"/>
      <c r="H574" s="4"/>
      <c r="I574" s="5"/>
      <c r="J574" s="5"/>
      <c r="K574" s="6"/>
      <c r="L574" s="3"/>
      <c r="M574"/>
      <c r="N574"/>
      <c r="O574"/>
      <c r="P574" s="2"/>
    </row>
    <row r="575" spans="1:16" ht="16" x14ac:dyDescent="0.2">
      <c r="A575" s="5"/>
      <c r="B575" s="5"/>
      <c r="C575" s="5"/>
      <c r="D575" s="5"/>
      <c r="E575" s="5"/>
      <c r="F575" s="4"/>
      <c r="G575" s="4"/>
      <c r="H575" s="4"/>
      <c r="I575" s="5"/>
      <c r="J575" s="5"/>
      <c r="K575" s="6"/>
      <c r="L575" s="3"/>
      <c r="M575"/>
      <c r="N575"/>
      <c r="O575"/>
      <c r="P575" s="2"/>
    </row>
    <row r="576" spans="1:16" ht="16" x14ac:dyDescent="0.2">
      <c r="A576" s="5"/>
      <c r="B576" s="5"/>
      <c r="C576" s="5"/>
      <c r="D576" s="5"/>
      <c r="E576" s="5"/>
      <c r="F576" s="4"/>
      <c r="G576" s="4"/>
      <c r="H576" s="4"/>
      <c r="I576" s="5"/>
      <c r="J576" s="5"/>
      <c r="K576" s="6"/>
      <c r="L576" s="3"/>
      <c r="M576"/>
      <c r="N576"/>
      <c r="O576"/>
      <c r="P576" s="2"/>
    </row>
    <row r="577" spans="1:16" ht="16" x14ac:dyDescent="0.2">
      <c r="A577" s="5"/>
      <c r="B577" s="5"/>
      <c r="C577" s="5"/>
      <c r="D577" s="5"/>
      <c r="E577" s="5"/>
      <c r="F577" s="4"/>
      <c r="G577" s="4"/>
      <c r="H577" s="4"/>
      <c r="I577" s="5"/>
      <c r="J577" s="5"/>
      <c r="K577" s="6"/>
      <c r="L577" s="3"/>
      <c r="M577"/>
      <c r="N577"/>
      <c r="O577"/>
      <c r="P577" s="2"/>
    </row>
    <row r="578" spans="1:16" ht="16" x14ac:dyDescent="0.2">
      <c r="A578" s="5"/>
      <c r="B578" s="5"/>
      <c r="C578" s="5"/>
      <c r="D578" s="5"/>
      <c r="E578" s="5"/>
      <c r="F578" s="4"/>
      <c r="G578" s="4"/>
      <c r="H578" s="4"/>
      <c r="I578" s="5"/>
      <c r="J578" s="5"/>
      <c r="K578" s="6"/>
      <c r="L578" s="3"/>
      <c r="M578"/>
      <c r="N578"/>
      <c r="O578"/>
      <c r="P578" s="2"/>
    </row>
    <row r="579" spans="1:16" ht="16" x14ac:dyDescent="0.2">
      <c r="A579" s="5"/>
      <c r="B579" s="5"/>
      <c r="C579" s="5"/>
      <c r="D579" s="5"/>
      <c r="E579" s="5"/>
      <c r="F579" s="4"/>
      <c r="G579" s="4"/>
      <c r="H579" s="4"/>
      <c r="I579" s="5"/>
      <c r="J579" s="5"/>
      <c r="K579" s="6"/>
      <c r="L579" s="3"/>
      <c r="M579"/>
      <c r="N579"/>
      <c r="O579"/>
      <c r="P579" s="2"/>
    </row>
    <row r="580" spans="1:16" ht="16" x14ac:dyDescent="0.2">
      <c r="A580" s="5"/>
      <c r="B580" s="5"/>
      <c r="C580" s="5"/>
      <c r="D580" s="5"/>
      <c r="E580" s="5"/>
      <c r="F580" s="4"/>
      <c r="G580" s="4"/>
      <c r="H580" s="4"/>
      <c r="I580" s="5"/>
      <c r="J580" s="5"/>
      <c r="K580" s="6"/>
      <c r="L580" s="3"/>
      <c r="M580"/>
      <c r="N580"/>
      <c r="O580"/>
      <c r="P580" s="2"/>
    </row>
    <row r="581" spans="1:16" ht="16" x14ac:dyDescent="0.2">
      <c r="A581" s="5"/>
      <c r="B581" s="5"/>
      <c r="C581" s="5"/>
      <c r="D581" s="5"/>
      <c r="E581" s="5"/>
      <c r="F581" s="4"/>
      <c r="G581" s="4"/>
      <c r="H581" s="4"/>
      <c r="I581" s="5"/>
      <c r="J581" s="5"/>
      <c r="K581" s="6"/>
      <c r="L581" s="3"/>
      <c r="M581"/>
      <c r="N581"/>
      <c r="O581"/>
      <c r="P581" s="2"/>
    </row>
    <row r="582" spans="1:16" ht="16" x14ac:dyDescent="0.2">
      <c r="A582" s="5"/>
      <c r="B582" s="5"/>
      <c r="C582" s="5"/>
      <c r="D582" s="5"/>
      <c r="E582" s="5"/>
      <c r="F582" s="4"/>
      <c r="G582" s="4"/>
      <c r="H582" s="4"/>
      <c r="I582" s="5"/>
      <c r="J582" s="5"/>
      <c r="K582" s="6"/>
      <c r="L582" s="3"/>
      <c r="M582"/>
      <c r="N582"/>
      <c r="O582"/>
      <c r="P582" s="2"/>
    </row>
    <row r="583" spans="1:16" ht="16" x14ac:dyDescent="0.2">
      <c r="A583" s="5"/>
      <c r="B583" s="5"/>
      <c r="C583" s="5"/>
      <c r="D583" s="5"/>
      <c r="E583" s="5"/>
      <c r="F583" s="4"/>
      <c r="G583" s="4"/>
      <c r="H583" s="4"/>
      <c r="I583" s="5"/>
      <c r="J583" s="5"/>
      <c r="K583" s="6"/>
      <c r="L583" s="3"/>
      <c r="M583"/>
      <c r="N583"/>
      <c r="O583"/>
      <c r="P583" s="2"/>
    </row>
    <row r="584" spans="1:16" ht="16" x14ac:dyDescent="0.2">
      <c r="A584" s="5"/>
      <c r="B584" s="5"/>
      <c r="C584" s="5"/>
      <c r="D584" s="5"/>
      <c r="E584" s="5"/>
      <c r="F584" s="4"/>
      <c r="G584" s="4"/>
      <c r="H584" s="4"/>
      <c r="I584" s="5"/>
      <c r="J584" s="5"/>
      <c r="K584"/>
      <c r="L584"/>
      <c r="M584" s="2"/>
    </row>
    <row r="585" spans="1:16" ht="16" x14ac:dyDescent="0.2">
      <c r="A585" s="5"/>
      <c r="B585" s="5"/>
      <c r="C585" s="5"/>
      <c r="D585" s="5"/>
      <c r="E585" s="5"/>
      <c r="F585" s="4"/>
      <c r="G585" s="4"/>
      <c r="H585" s="4"/>
      <c r="I585" s="5"/>
      <c r="J585" s="5"/>
      <c r="K585"/>
      <c r="L585"/>
      <c r="M585" s="2"/>
    </row>
    <row r="586" spans="1:16" ht="16" x14ac:dyDescent="0.2">
      <c r="A586" s="5"/>
      <c r="B586" s="5"/>
      <c r="C586" s="5"/>
      <c r="D586" s="5"/>
      <c r="E586" s="5"/>
      <c r="F586" s="4"/>
      <c r="G586" s="4"/>
      <c r="H586" s="4"/>
      <c r="I586" s="3"/>
      <c r="J586" s="3"/>
      <c r="K586"/>
      <c r="L586"/>
      <c r="M586" s="2"/>
    </row>
    <row r="587" spans="1:16" ht="16" x14ac:dyDescent="0.2">
      <c r="A587" s="5"/>
      <c r="B587" s="5"/>
      <c r="C587" s="5"/>
      <c r="D587" s="5"/>
      <c r="E587" s="5"/>
      <c r="F587" s="4"/>
      <c r="G587" s="4"/>
      <c r="H587" s="4"/>
      <c r="I587" s="3"/>
      <c r="J587" s="3"/>
      <c r="K587"/>
      <c r="L587"/>
      <c r="M587" s="2"/>
    </row>
    <row r="588" spans="1:16" ht="16" x14ac:dyDescent="0.2">
      <c r="A588" s="5"/>
      <c r="B588" s="5"/>
      <c r="C588" s="5"/>
      <c r="D588" s="5"/>
      <c r="E588" s="5"/>
      <c r="F588" s="4"/>
      <c r="G588" s="4"/>
      <c r="H588" s="4"/>
      <c r="I588" s="3"/>
      <c r="J588" s="3"/>
      <c r="K588"/>
      <c r="L588"/>
      <c r="M588" s="2"/>
    </row>
    <row r="589" spans="1:16" ht="16" x14ac:dyDescent="0.2">
      <c r="A589" s="5"/>
      <c r="B589" s="5"/>
      <c r="C589" s="5"/>
      <c r="D589" s="5"/>
      <c r="E589" s="5"/>
      <c r="F589" s="4"/>
      <c r="G589" s="4"/>
      <c r="H589" s="4"/>
      <c r="I589" s="3"/>
      <c r="J589" s="3"/>
      <c r="K589"/>
      <c r="L589"/>
      <c r="M589" s="2"/>
    </row>
    <row r="590" spans="1:16" ht="16" x14ac:dyDescent="0.2">
      <c r="A590" s="5"/>
      <c r="B590" s="5"/>
      <c r="C590" s="5"/>
      <c r="D590" s="5"/>
      <c r="E590" s="5"/>
      <c r="F590" s="4"/>
      <c r="G590" s="4"/>
      <c r="H590" s="4"/>
      <c r="I590" s="3"/>
      <c r="J590" s="3"/>
      <c r="K590"/>
      <c r="L590"/>
      <c r="M590" s="2"/>
    </row>
    <row r="591" spans="1:16" ht="16" x14ac:dyDescent="0.2">
      <c r="A591" s="5"/>
      <c r="B591" s="5"/>
      <c r="C591" s="5"/>
      <c r="D591" s="5"/>
      <c r="E591" s="5"/>
      <c r="F591" s="4"/>
      <c r="G591" s="4"/>
      <c r="H591" s="4"/>
      <c r="I591" s="3"/>
      <c r="J591" s="3"/>
      <c r="K591"/>
      <c r="L591"/>
      <c r="M591" s="2"/>
    </row>
    <row r="592" spans="1:16" ht="16" x14ac:dyDescent="0.2">
      <c r="A592" s="5"/>
      <c r="B592" s="5"/>
      <c r="C592" s="5"/>
      <c r="D592" s="5"/>
      <c r="E592" s="5"/>
      <c r="F592" s="4"/>
      <c r="G592" s="4"/>
      <c r="H592" s="4"/>
      <c r="I592" s="3"/>
      <c r="J592" s="3"/>
      <c r="K592"/>
      <c r="L592"/>
      <c r="M592" s="2"/>
    </row>
    <row r="593" spans="1:13" ht="16" x14ac:dyDescent="0.2">
      <c r="A593" s="5"/>
      <c r="B593" s="5"/>
      <c r="C593" s="5"/>
      <c r="D593" s="5"/>
      <c r="E593" s="5"/>
      <c r="F593" s="4"/>
      <c r="G593" s="4"/>
      <c r="H593" s="4"/>
      <c r="I593" s="3"/>
      <c r="J593" s="3"/>
      <c r="K593"/>
      <c r="L593"/>
      <c r="M593" s="2"/>
    </row>
    <row r="594" spans="1:13" ht="16" x14ac:dyDescent="0.2">
      <c r="A594" s="5"/>
      <c r="B594" s="5"/>
      <c r="C594" s="5"/>
      <c r="D594" s="5"/>
      <c r="E594" s="5"/>
      <c r="F594" s="4"/>
      <c r="G594" s="4"/>
      <c r="H594" s="4"/>
      <c r="I594" s="3"/>
      <c r="J594" s="3"/>
      <c r="K594"/>
      <c r="L594"/>
      <c r="M594" s="2"/>
    </row>
    <row r="595" spans="1:13" ht="16" x14ac:dyDescent="0.2">
      <c r="A595" s="5"/>
      <c r="B595" s="5"/>
      <c r="C595" s="5"/>
      <c r="D595" s="5"/>
      <c r="E595" s="5"/>
      <c r="F595" s="4"/>
      <c r="G595" s="4"/>
      <c r="H595" s="4"/>
      <c r="I595" s="3"/>
      <c r="J595" s="3"/>
      <c r="K595"/>
      <c r="L595"/>
      <c r="M595" s="2"/>
    </row>
    <row r="596" spans="1:13" ht="16" x14ac:dyDescent="0.2">
      <c r="A596" s="5"/>
      <c r="B596" s="5"/>
      <c r="C596" s="5"/>
      <c r="D596" s="5"/>
      <c r="E596" s="5"/>
      <c r="F596" s="4"/>
      <c r="G596" s="4"/>
      <c r="H596" s="4"/>
      <c r="I596" s="3"/>
      <c r="J596" s="3"/>
      <c r="K596"/>
      <c r="L596"/>
      <c r="M596" s="2"/>
    </row>
    <row r="597" spans="1:13" ht="16" x14ac:dyDescent="0.2">
      <c r="A597" s="5"/>
      <c r="B597" s="5"/>
      <c r="C597" s="5"/>
      <c r="D597" s="5"/>
      <c r="E597" s="5"/>
      <c r="F597" s="4"/>
      <c r="G597" s="4"/>
      <c r="H597" s="4"/>
      <c r="I597" s="3"/>
      <c r="J597" s="3"/>
      <c r="K597"/>
      <c r="L597"/>
      <c r="M597" s="2"/>
    </row>
    <row r="598" spans="1:13" ht="16" x14ac:dyDescent="0.2">
      <c r="A598" s="5"/>
      <c r="B598" s="5"/>
      <c r="C598" s="5"/>
      <c r="D598" s="5"/>
      <c r="E598" s="5"/>
      <c r="F598" s="4"/>
      <c r="G598" s="4"/>
      <c r="H598" s="4"/>
      <c r="I598" s="3"/>
      <c r="J598" s="3"/>
      <c r="K598"/>
      <c r="L598"/>
      <c r="M598" s="2"/>
    </row>
    <row r="599" spans="1:13" ht="16" x14ac:dyDescent="0.2">
      <c r="A599" s="5"/>
      <c r="B599" s="5"/>
      <c r="C599" s="5"/>
      <c r="D599" s="5"/>
      <c r="E599" s="5"/>
      <c r="F599" s="4"/>
      <c r="G599" s="4"/>
      <c r="H599" s="4"/>
      <c r="I599" s="3"/>
      <c r="J599" s="3"/>
      <c r="K599"/>
      <c r="L599"/>
      <c r="M599" s="2"/>
    </row>
    <row r="600" spans="1:13" ht="16" x14ac:dyDescent="0.2">
      <c r="A600" s="5"/>
      <c r="B600" s="5"/>
      <c r="C600" s="5"/>
      <c r="D600" s="5"/>
      <c r="E600" s="5"/>
      <c r="F600" s="4"/>
      <c r="G600" s="4"/>
      <c r="H600" s="4"/>
      <c r="I600" s="3"/>
      <c r="J600" s="3"/>
      <c r="K600"/>
      <c r="L600"/>
      <c r="M600" s="2"/>
    </row>
    <row r="601" spans="1:13" ht="16" x14ac:dyDescent="0.2">
      <c r="A601" s="5"/>
      <c r="B601" s="5"/>
      <c r="C601" s="5"/>
      <c r="D601" s="5"/>
      <c r="E601" s="5"/>
      <c r="F601" s="4"/>
      <c r="G601" s="4"/>
      <c r="H601" s="4"/>
      <c r="I601" s="3"/>
      <c r="J601" s="3"/>
      <c r="K601"/>
      <c r="L601"/>
      <c r="M601" s="2"/>
    </row>
    <row r="602" spans="1:13" ht="16" x14ac:dyDescent="0.2">
      <c r="A602" s="5"/>
      <c r="B602" s="5"/>
      <c r="C602" s="5"/>
      <c r="D602" s="5"/>
      <c r="E602" s="5"/>
      <c r="F602" s="4"/>
      <c r="G602" s="4"/>
      <c r="H602" s="4"/>
      <c r="I602" s="3"/>
      <c r="J602" s="3"/>
      <c r="K602"/>
      <c r="L602"/>
      <c r="M602" s="2"/>
    </row>
    <row r="603" spans="1:13" ht="16" x14ac:dyDescent="0.2">
      <c r="A603" s="5"/>
      <c r="B603" s="5"/>
      <c r="C603" s="5"/>
      <c r="D603" s="5"/>
      <c r="E603" s="5"/>
      <c r="F603" s="4"/>
      <c r="G603" s="4"/>
      <c r="H603" s="4"/>
      <c r="I603" s="3"/>
      <c r="J603" s="3"/>
      <c r="K603"/>
      <c r="L603"/>
      <c r="M603" s="2"/>
    </row>
    <row r="604" spans="1:13" ht="16" x14ac:dyDescent="0.2">
      <c r="A604" s="5"/>
      <c r="B604" s="5"/>
      <c r="C604" s="5"/>
      <c r="D604" s="5"/>
      <c r="E604" s="5"/>
      <c r="F604" s="4"/>
      <c r="G604" s="4"/>
      <c r="H604" s="4"/>
      <c r="I604" s="3"/>
      <c r="J604" s="3"/>
      <c r="K604"/>
      <c r="L604"/>
      <c r="M604" s="2"/>
    </row>
    <row r="605" spans="1:13" ht="16" x14ac:dyDescent="0.2">
      <c r="A605" s="5"/>
      <c r="B605" s="5"/>
      <c r="C605" s="5"/>
      <c r="D605" s="5"/>
      <c r="E605" s="5"/>
      <c r="F605" s="4"/>
      <c r="G605" s="4"/>
      <c r="H605" s="4"/>
      <c r="I605" s="3"/>
      <c r="J605" s="3"/>
      <c r="K605"/>
      <c r="L605"/>
      <c r="M605" s="2"/>
    </row>
    <row r="606" spans="1:13" ht="16" x14ac:dyDescent="0.2">
      <c r="A606" s="5"/>
      <c r="B606" s="5"/>
      <c r="C606" s="5"/>
      <c r="D606" s="5"/>
      <c r="E606" s="5"/>
      <c r="F606" s="4"/>
      <c r="G606" s="4"/>
      <c r="H606" s="4"/>
      <c r="I606" s="3"/>
      <c r="J606" s="3"/>
      <c r="K606"/>
      <c r="L606"/>
      <c r="M606" s="2"/>
    </row>
    <row r="607" spans="1:13" ht="16" x14ac:dyDescent="0.2">
      <c r="A607" s="5"/>
      <c r="B607" s="5"/>
      <c r="C607" s="5"/>
      <c r="D607" s="5"/>
      <c r="E607" s="5"/>
      <c r="F607" s="4"/>
      <c r="G607" s="4"/>
      <c r="H607" s="4"/>
      <c r="I607" s="3"/>
      <c r="J607" s="3"/>
      <c r="K607"/>
      <c r="L607"/>
      <c r="M607" s="2"/>
    </row>
    <row r="608" spans="1:13" ht="16" x14ac:dyDescent="0.2">
      <c r="A608" s="5"/>
      <c r="B608" s="5"/>
      <c r="C608" s="5"/>
      <c r="D608" s="5"/>
      <c r="E608" s="5"/>
      <c r="F608" s="4"/>
      <c r="G608" s="4"/>
      <c r="H608" s="4"/>
      <c r="I608" s="3"/>
      <c r="J608" s="3"/>
      <c r="K608"/>
      <c r="L608"/>
      <c r="M608" s="2"/>
    </row>
    <row r="609" spans="1:13" ht="16" x14ac:dyDescent="0.2">
      <c r="A609" s="5"/>
      <c r="B609" s="5"/>
      <c r="C609" s="5"/>
      <c r="D609" s="5"/>
      <c r="E609" s="5"/>
      <c r="F609" s="4"/>
      <c r="G609" s="4"/>
      <c r="H609" s="4"/>
      <c r="I609" s="3"/>
      <c r="J609" s="3"/>
      <c r="K609"/>
      <c r="L609"/>
      <c r="M609" s="2"/>
    </row>
    <row r="610" spans="1:13" ht="16" x14ac:dyDescent="0.2">
      <c r="A610" s="5"/>
      <c r="B610" s="5"/>
      <c r="C610" s="5"/>
      <c r="D610" s="5"/>
      <c r="E610" s="5"/>
      <c r="F610" s="4"/>
      <c r="G610" s="4"/>
      <c r="H610" s="4"/>
      <c r="I610" s="3"/>
      <c r="J610" s="3"/>
      <c r="K610"/>
      <c r="L610"/>
      <c r="M610" s="2"/>
    </row>
    <row r="611" spans="1:13" ht="16" x14ac:dyDescent="0.2">
      <c r="A611" s="5"/>
      <c r="B611" s="5"/>
      <c r="C611" s="5"/>
      <c r="D611" s="5"/>
      <c r="E611" s="5"/>
      <c r="F611" s="4"/>
      <c r="G611" s="4"/>
      <c r="H611" s="4"/>
      <c r="I611" s="3"/>
      <c r="J611" s="3"/>
      <c r="K611"/>
      <c r="L611"/>
      <c r="M611" s="2"/>
    </row>
    <row r="612" spans="1:13" ht="16" x14ac:dyDescent="0.2">
      <c r="A612" s="5"/>
      <c r="B612" s="5"/>
      <c r="C612" s="5"/>
      <c r="D612" s="5"/>
      <c r="E612" s="5"/>
      <c r="F612" s="4"/>
      <c r="G612" s="4"/>
      <c r="H612" s="4"/>
      <c r="I612" s="3"/>
      <c r="J612" s="3"/>
      <c r="K612"/>
      <c r="L612"/>
      <c r="M612" s="2"/>
    </row>
    <row r="613" spans="1:13" ht="16" x14ac:dyDescent="0.2">
      <c r="A613" s="5"/>
      <c r="B613" s="5"/>
      <c r="C613" s="5"/>
      <c r="D613" s="5"/>
      <c r="E613" s="5"/>
      <c r="F613" s="4"/>
      <c r="G613" s="4"/>
      <c r="H613" s="4"/>
      <c r="I613" s="3"/>
      <c r="J613" s="3"/>
      <c r="K613"/>
      <c r="L613"/>
      <c r="M613" s="2"/>
    </row>
    <row r="614" spans="1:13" ht="16" x14ac:dyDescent="0.2">
      <c r="A614" s="5"/>
      <c r="B614" s="5"/>
      <c r="C614" s="5"/>
      <c r="D614" s="5"/>
      <c r="E614" s="5"/>
      <c r="F614" s="4"/>
      <c r="G614" s="4"/>
      <c r="H614" s="4"/>
      <c r="I614" s="3"/>
      <c r="J614" s="3"/>
      <c r="K614"/>
      <c r="L614"/>
      <c r="M614" s="2"/>
    </row>
    <row r="615" spans="1:13" ht="16" x14ac:dyDescent="0.2">
      <c r="A615" s="5"/>
      <c r="B615" s="5"/>
      <c r="C615" s="5"/>
      <c r="D615" s="5"/>
      <c r="E615" s="5"/>
      <c r="F615" s="4"/>
      <c r="G615" s="4"/>
      <c r="H615" s="4"/>
      <c r="I615" s="3"/>
      <c r="J615" s="3"/>
      <c r="K615"/>
      <c r="L615"/>
      <c r="M615" s="2"/>
    </row>
    <row r="616" spans="1:13" ht="16" x14ac:dyDescent="0.2">
      <c r="A616" s="5"/>
      <c r="B616" s="5"/>
      <c r="C616" s="5"/>
      <c r="D616" s="5"/>
      <c r="E616" s="5"/>
      <c r="F616" s="4"/>
      <c r="G616" s="4"/>
      <c r="H616" s="4"/>
      <c r="I616" s="3"/>
      <c r="J616" s="3"/>
      <c r="K616"/>
      <c r="L616"/>
      <c r="M616" s="2"/>
    </row>
    <row r="617" spans="1:13" ht="16" x14ac:dyDescent="0.2">
      <c r="A617" s="5"/>
      <c r="B617" s="5"/>
      <c r="C617" s="5"/>
      <c r="D617" s="5"/>
      <c r="E617" s="5"/>
      <c r="F617" s="4"/>
      <c r="G617" s="4"/>
      <c r="H617" s="4"/>
      <c r="I617" s="3"/>
      <c r="J617" s="3"/>
      <c r="K617"/>
      <c r="L617"/>
      <c r="M617" s="2"/>
    </row>
    <row r="618" spans="1:13" ht="16" x14ac:dyDescent="0.2">
      <c r="A618" s="5"/>
      <c r="B618" s="5"/>
      <c r="C618" s="5"/>
      <c r="D618" s="5"/>
      <c r="E618" s="5"/>
      <c r="F618" s="4"/>
      <c r="G618" s="4"/>
      <c r="H618" s="4"/>
      <c r="I618" s="3"/>
      <c r="J618" s="3"/>
      <c r="K618"/>
      <c r="L618"/>
      <c r="M618" s="2"/>
    </row>
    <row r="619" spans="1:13" ht="16" x14ac:dyDescent="0.2">
      <c r="A619" s="5"/>
      <c r="B619" s="5"/>
      <c r="C619" s="5"/>
      <c r="D619" s="5"/>
      <c r="E619" s="5"/>
      <c r="F619" s="4"/>
      <c r="G619" s="4"/>
      <c r="H619" s="4"/>
      <c r="I619" s="3"/>
      <c r="J619" s="3"/>
      <c r="K619"/>
      <c r="L619"/>
      <c r="M619" s="2"/>
    </row>
    <row r="620" spans="1:13" ht="16" x14ac:dyDescent="0.2">
      <c r="A620" s="5"/>
      <c r="B620" s="5"/>
      <c r="C620" s="5"/>
      <c r="D620" s="5"/>
      <c r="E620" s="5"/>
      <c r="F620" s="4"/>
      <c r="G620" s="4"/>
      <c r="H620" s="4"/>
      <c r="I620" s="3"/>
      <c r="J620" s="3"/>
      <c r="K620"/>
      <c r="L620"/>
      <c r="M620" s="2"/>
    </row>
    <row r="621" spans="1:13" ht="16" x14ac:dyDescent="0.2">
      <c r="A621" s="5"/>
      <c r="B621" s="5"/>
      <c r="C621" s="5"/>
      <c r="D621" s="5"/>
      <c r="E621" s="5"/>
      <c r="F621" s="4"/>
      <c r="G621" s="4"/>
      <c r="H621" s="4"/>
      <c r="I621" s="3"/>
      <c r="J621" s="3"/>
      <c r="K621"/>
      <c r="L621"/>
      <c r="M621" s="2"/>
    </row>
    <row r="622" spans="1:13" ht="16" x14ac:dyDescent="0.2">
      <c r="A622" s="5"/>
      <c r="B622" s="5"/>
      <c r="C622" s="5"/>
      <c r="D622" s="5"/>
      <c r="E622" s="5"/>
      <c r="F622" s="4"/>
      <c r="G622" s="4"/>
      <c r="H622" s="4"/>
      <c r="I622" s="3"/>
      <c r="J622" s="3"/>
      <c r="K622"/>
      <c r="L622"/>
      <c r="M622" s="2"/>
    </row>
    <row r="623" spans="1:13" ht="16" x14ac:dyDescent="0.2">
      <c r="A623" s="5"/>
      <c r="B623" s="5"/>
      <c r="C623" s="5"/>
      <c r="D623" s="5"/>
      <c r="E623" s="5"/>
      <c r="F623" s="4"/>
      <c r="G623" s="4"/>
      <c r="H623" s="4"/>
      <c r="I623" s="3"/>
      <c r="J623" s="3"/>
      <c r="K623"/>
      <c r="L623"/>
      <c r="M623" s="2"/>
    </row>
    <row r="624" spans="1:13" ht="16" x14ac:dyDescent="0.2">
      <c r="A624" s="5"/>
      <c r="B624" s="5"/>
      <c r="C624" s="5"/>
      <c r="D624" s="5"/>
      <c r="E624" s="5"/>
      <c r="F624" s="4"/>
      <c r="G624" s="4"/>
      <c r="H624" s="4"/>
      <c r="I624" s="3"/>
      <c r="J624" s="3"/>
      <c r="K624"/>
      <c r="L624"/>
      <c r="M624" s="2"/>
    </row>
    <row r="625" spans="1:13" ht="16" x14ac:dyDescent="0.2">
      <c r="A625" s="5"/>
      <c r="B625" s="5"/>
      <c r="C625" s="5"/>
      <c r="D625" s="5"/>
      <c r="E625" s="5"/>
      <c r="F625" s="4"/>
      <c r="G625" s="4"/>
      <c r="H625" s="4"/>
      <c r="I625" s="3"/>
      <c r="J625" s="3"/>
      <c r="K625"/>
      <c r="L625"/>
      <c r="M625" s="2"/>
    </row>
    <row r="626" spans="1:13" ht="16" x14ac:dyDescent="0.2">
      <c r="A626" s="5"/>
      <c r="B626" s="5"/>
      <c r="C626" s="5"/>
      <c r="D626" s="5"/>
      <c r="E626" s="5"/>
      <c r="F626" s="4"/>
      <c r="G626" s="4"/>
      <c r="H626" s="4"/>
      <c r="I626" s="3"/>
      <c r="J626" s="3"/>
      <c r="K626"/>
      <c r="L626"/>
      <c r="M626" s="2"/>
    </row>
    <row r="627" spans="1:13" ht="16" x14ac:dyDescent="0.2">
      <c r="A627" s="5"/>
      <c r="B627" s="5"/>
      <c r="C627" s="5"/>
      <c r="D627" s="5"/>
      <c r="E627" s="5"/>
      <c r="F627" s="4"/>
      <c r="G627" s="4"/>
      <c r="H627" s="4"/>
      <c r="I627" s="3"/>
      <c r="J627" s="3"/>
      <c r="K627"/>
      <c r="L627"/>
      <c r="M627" s="2"/>
    </row>
    <row r="628" spans="1:13" ht="16" x14ac:dyDescent="0.2">
      <c r="A628" s="5"/>
      <c r="B628" s="5"/>
      <c r="C628" s="5"/>
      <c r="D628" s="5"/>
      <c r="E628" s="5"/>
      <c r="F628" s="4"/>
      <c r="G628" s="4"/>
      <c r="H628" s="4"/>
      <c r="I628" s="3"/>
      <c r="J628" s="3"/>
      <c r="K628"/>
      <c r="L628"/>
      <c r="M628" s="2"/>
    </row>
    <row r="629" spans="1:13" ht="16" x14ac:dyDescent="0.2">
      <c r="A629" s="5"/>
      <c r="B629" s="5"/>
      <c r="C629" s="5"/>
      <c r="D629" s="5"/>
      <c r="E629" s="5"/>
      <c r="F629" s="4"/>
      <c r="G629" s="4"/>
      <c r="H629" s="4"/>
      <c r="I629" s="3"/>
      <c r="J629" s="3"/>
      <c r="K629"/>
      <c r="L629"/>
      <c r="M629" s="2"/>
    </row>
    <row r="630" spans="1:13" ht="16" x14ac:dyDescent="0.2">
      <c r="A630" s="5"/>
      <c r="B630" s="5"/>
      <c r="C630" s="5"/>
      <c r="D630" s="5"/>
      <c r="E630" s="5"/>
      <c r="F630" s="4"/>
      <c r="G630" s="4"/>
      <c r="H630" s="4"/>
      <c r="I630" s="3"/>
      <c r="J630" s="3"/>
      <c r="K630"/>
      <c r="L630"/>
      <c r="M630" s="2"/>
    </row>
    <row r="631" spans="1:13" ht="16" x14ac:dyDescent="0.2">
      <c r="A631" s="5"/>
      <c r="B631" s="5"/>
      <c r="C631" s="5"/>
      <c r="D631" s="5"/>
      <c r="E631" s="5"/>
      <c r="F631" s="4"/>
      <c r="G631" s="4"/>
      <c r="H631" s="4"/>
      <c r="I631" s="3"/>
      <c r="J631" s="3"/>
      <c r="K631"/>
      <c r="L631"/>
      <c r="M631" s="2"/>
    </row>
    <row r="632" spans="1:13" ht="16" x14ac:dyDescent="0.2">
      <c r="A632" s="5"/>
      <c r="B632" s="5"/>
      <c r="C632" s="5"/>
      <c r="D632" s="5"/>
      <c r="E632" s="5"/>
      <c r="F632" s="4"/>
      <c r="G632" s="4"/>
      <c r="H632" s="4"/>
      <c r="I632" s="3"/>
      <c r="J632" s="3"/>
      <c r="K632"/>
      <c r="L632"/>
      <c r="M632" s="2"/>
    </row>
    <row r="633" spans="1:13" ht="16" x14ac:dyDescent="0.2">
      <c r="A633" s="5"/>
      <c r="B633" s="5"/>
      <c r="C633" s="5"/>
      <c r="D633" s="5"/>
      <c r="E633" s="5"/>
      <c r="F633" s="4"/>
      <c r="G633" s="4"/>
      <c r="H633" s="4"/>
      <c r="I633" s="3"/>
      <c r="J633" s="3"/>
      <c r="K633"/>
      <c r="L633"/>
      <c r="M633" s="2"/>
    </row>
    <row r="634" spans="1:13" ht="16" x14ac:dyDescent="0.2">
      <c r="A634" s="5"/>
      <c r="B634" s="5"/>
      <c r="C634" s="5"/>
      <c r="D634" s="5"/>
      <c r="E634" s="5"/>
      <c r="F634" s="4"/>
      <c r="G634" s="4"/>
      <c r="H634" s="4"/>
      <c r="I634" s="3"/>
      <c r="J634" s="3"/>
      <c r="K634"/>
      <c r="L634"/>
      <c r="M634" s="2"/>
    </row>
    <row r="635" spans="1:13" ht="16" x14ac:dyDescent="0.2">
      <c r="A635" s="5"/>
      <c r="B635" s="5"/>
      <c r="C635" s="5"/>
      <c r="D635" s="5"/>
      <c r="E635" s="5"/>
      <c r="F635" s="4"/>
      <c r="G635" s="4"/>
      <c r="H635" s="4"/>
      <c r="I635" s="3"/>
      <c r="J635" s="3"/>
      <c r="K635"/>
      <c r="L635"/>
      <c r="M635" s="2"/>
    </row>
    <row r="636" spans="1:13" ht="16" x14ac:dyDescent="0.2">
      <c r="A636" s="5"/>
      <c r="B636" s="5"/>
      <c r="C636" s="5"/>
      <c r="D636" s="5"/>
      <c r="E636" s="5"/>
      <c r="F636" s="4"/>
      <c r="G636" s="4"/>
      <c r="H636" s="4"/>
      <c r="I636" s="3"/>
      <c r="J636" s="3"/>
      <c r="K636"/>
      <c r="L636"/>
      <c r="M636" s="2"/>
    </row>
    <row r="637" spans="1:13" ht="16" x14ac:dyDescent="0.2">
      <c r="A637" s="5"/>
      <c r="B637" s="5"/>
      <c r="C637" s="5"/>
      <c r="D637" s="5"/>
      <c r="E637" s="5"/>
      <c r="F637" s="4"/>
      <c r="G637" s="4"/>
      <c r="H637" s="4"/>
      <c r="I637" s="3"/>
      <c r="J637" s="3"/>
      <c r="K637"/>
      <c r="L637"/>
      <c r="M637" s="2"/>
    </row>
    <row r="638" spans="1:13" ht="16" x14ac:dyDescent="0.2">
      <c r="A638" s="5"/>
      <c r="B638" s="5"/>
      <c r="C638" s="5"/>
      <c r="D638" s="5"/>
      <c r="E638" s="5"/>
      <c r="F638" s="4"/>
      <c r="G638" s="4"/>
      <c r="H638" s="4"/>
      <c r="I638" s="3"/>
      <c r="J638" s="3"/>
      <c r="K638"/>
      <c r="L638"/>
      <c r="M638" s="2"/>
    </row>
    <row r="639" spans="1:13" ht="16" x14ac:dyDescent="0.2">
      <c r="A639" s="5"/>
      <c r="B639" s="5"/>
      <c r="C639" s="5"/>
      <c r="D639" s="5"/>
      <c r="E639" s="5"/>
      <c r="F639" s="4"/>
      <c r="G639" s="4"/>
      <c r="H639" s="4"/>
      <c r="I639" s="3"/>
      <c r="J639" s="3"/>
      <c r="K639"/>
      <c r="L639"/>
      <c r="M639" s="2"/>
    </row>
    <row r="640" spans="1:13" ht="16" x14ac:dyDescent="0.2">
      <c r="A640" s="5"/>
      <c r="B640" s="5"/>
      <c r="C640" s="5"/>
      <c r="D640" s="5"/>
      <c r="E640" s="5"/>
      <c r="F640" s="4"/>
      <c r="G640" s="4"/>
      <c r="H640" s="4"/>
      <c r="I640" s="3"/>
      <c r="J640" s="3"/>
      <c r="K640"/>
      <c r="L640"/>
      <c r="M640" s="2"/>
    </row>
    <row r="641" spans="1:13" ht="16" x14ac:dyDescent="0.2">
      <c r="A641" s="5"/>
      <c r="B641" s="5"/>
      <c r="C641" s="5"/>
      <c r="D641" s="5"/>
      <c r="E641" s="5"/>
      <c r="F641" s="4"/>
      <c r="G641" s="4"/>
      <c r="H641" s="4"/>
      <c r="I641" s="3"/>
      <c r="J641" s="3"/>
      <c r="K641"/>
      <c r="L641"/>
      <c r="M641" s="2"/>
    </row>
    <row r="642" spans="1:13" ht="16" x14ac:dyDescent="0.2">
      <c r="A642" s="5"/>
      <c r="B642" s="5"/>
      <c r="C642" s="5"/>
      <c r="D642" s="5"/>
      <c r="E642" s="5"/>
      <c r="F642" s="4"/>
      <c r="G642" s="4"/>
      <c r="H642" s="4"/>
      <c r="I642" s="3"/>
      <c r="J642" s="3"/>
      <c r="K642"/>
      <c r="L642"/>
      <c r="M642" s="2"/>
    </row>
    <row r="643" spans="1:13" ht="16" x14ac:dyDescent="0.2">
      <c r="A643" s="5"/>
      <c r="B643" s="5"/>
      <c r="C643" s="5"/>
      <c r="D643" s="5"/>
      <c r="E643" s="5"/>
      <c r="F643" s="4"/>
      <c r="G643" s="4"/>
      <c r="H643" s="4"/>
      <c r="I643" s="3"/>
      <c r="J643" s="3"/>
      <c r="K643"/>
      <c r="L643"/>
      <c r="M643" s="2"/>
    </row>
    <row r="644" spans="1:13" ht="16" x14ac:dyDescent="0.2">
      <c r="A644" s="5"/>
      <c r="B644" s="5"/>
      <c r="C644" s="5"/>
      <c r="D644" s="5"/>
      <c r="E644" s="5"/>
      <c r="F644" s="4"/>
      <c r="G644" s="4"/>
      <c r="H644" s="4"/>
      <c r="I644" s="3"/>
      <c r="J644" s="3"/>
      <c r="K644"/>
      <c r="L644"/>
      <c r="M644" s="2"/>
    </row>
    <row r="645" spans="1:13" ht="16" x14ac:dyDescent="0.2">
      <c r="A645" s="5"/>
      <c r="B645" s="5"/>
      <c r="C645" s="5"/>
      <c r="D645" s="5"/>
      <c r="E645" s="5"/>
      <c r="F645" s="4"/>
      <c r="G645" s="4"/>
      <c r="H645" s="4"/>
      <c r="I645" s="3"/>
      <c r="J645" s="3"/>
      <c r="K645"/>
      <c r="L645"/>
      <c r="M645" s="2"/>
    </row>
    <row r="646" spans="1:13" ht="16" x14ac:dyDescent="0.2">
      <c r="A646" s="5"/>
      <c r="B646" s="5"/>
      <c r="C646" s="5"/>
      <c r="D646" s="5"/>
      <c r="E646" s="5"/>
      <c r="F646" s="4"/>
      <c r="G646" s="4"/>
      <c r="H646" s="4"/>
      <c r="I646" s="3"/>
      <c r="J646" s="3"/>
      <c r="K646"/>
      <c r="L646"/>
      <c r="M646" s="2"/>
    </row>
    <row r="647" spans="1:13" ht="16" x14ac:dyDescent="0.2">
      <c r="A647" s="5"/>
      <c r="B647" s="5"/>
      <c r="C647" s="5"/>
      <c r="D647" s="5"/>
      <c r="E647" s="5"/>
      <c r="F647" s="4"/>
      <c r="G647" s="4"/>
      <c r="H647" s="4"/>
      <c r="I647" s="3"/>
      <c r="J647" s="3"/>
      <c r="K647"/>
      <c r="L647"/>
      <c r="M647" s="2"/>
    </row>
    <row r="648" spans="1:13" ht="16" x14ac:dyDescent="0.2">
      <c r="A648" s="5"/>
      <c r="B648" s="5"/>
      <c r="C648" s="5"/>
      <c r="D648" s="5"/>
      <c r="E648" s="5"/>
      <c r="F648" s="4"/>
      <c r="G648" s="4"/>
      <c r="H648" s="4"/>
      <c r="I648" s="3"/>
      <c r="J648" s="3"/>
      <c r="K648"/>
      <c r="L648"/>
      <c r="M648" s="2"/>
    </row>
    <row r="649" spans="1:13" ht="16" x14ac:dyDescent="0.2">
      <c r="A649" s="5"/>
      <c r="B649" s="5"/>
      <c r="C649" s="5"/>
      <c r="D649" s="5"/>
      <c r="E649" s="5"/>
      <c r="F649" s="4"/>
      <c r="G649" s="4"/>
      <c r="H649" s="4"/>
      <c r="I649" s="3"/>
      <c r="J649" s="3"/>
      <c r="K649"/>
      <c r="L649"/>
      <c r="M649" s="2"/>
    </row>
    <row r="650" spans="1:13" ht="16" x14ac:dyDescent="0.2">
      <c r="A650" s="5"/>
      <c r="B650" s="5"/>
      <c r="C650" s="5"/>
      <c r="D650" s="5"/>
      <c r="E650" s="5"/>
      <c r="F650" s="4"/>
      <c r="G650" s="4"/>
      <c r="H650" s="4"/>
      <c r="I650" s="3"/>
      <c r="J650" s="3"/>
      <c r="K650"/>
      <c r="L650"/>
      <c r="M650" s="2"/>
    </row>
    <row r="651" spans="1:13" ht="16" x14ac:dyDescent="0.2">
      <c r="A651" s="5"/>
      <c r="B651" s="5"/>
      <c r="C651" s="5"/>
      <c r="D651" s="5"/>
      <c r="E651" s="5"/>
      <c r="F651" s="4"/>
      <c r="G651" s="4"/>
      <c r="H651" s="4"/>
      <c r="I651" s="3"/>
      <c r="J651" s="3"/>
      <c r="K651"/>
      <c r="L651"/>
      <c r="M651" s="2"/>
    </row>
    <row r="652" spans="1:13" ht="16" x14ac:dyDescent="0.2">
      <c r="A652" s="5"/>
      <c r="B652" s="5"/>
      <c r="C652" s="5"/>
      <c r="D652" s="5"/>
      <c r="E652" s="5"/>
      <c r="F652" s="4"/>
      <c r="G652" s="4"/>
      <c r="H652" s="4"/>
      <c r="I652" s="3"/>
      <c r="J652" s="3"/>
      <c r="K652"/>
      <c r="L652"/>
      <c r="M652" s="2"/>
    </row>
    <row r="653" spans="1:13" ht="16" x14ac:dyDescent="0.2">
      <c r="A653" s="5"/>
      <c r="B653" s="5"/>
      <c r="C653" s="5"/>
      <c r="D653" s="5"/>
      <c r="E653" s="5"/>
      <c r="F653" s="4"/>
      <c r="G653" s="4"/>
      <c r="H653" s="4"/>
      <c r="I653" s="3"/>
      <c r="J653" s="3"/>
      <c r="K653"/>
      <c r="L653"/>
      <c r="M653" s="2"/>
    </row>
    <row r="654" spans="1:13" ht="16" x14ac:dyDescent="0.2">
      <c r="A654" s="5"/>
      <c r="B654" s="5"/>
      <c r="C654" s="5"/>
      <c r="D654" s="5"/>
      <c r="E654" s="5"/>
      <c r="F654" s="4"/>
      <c r="G654" s="4"/>
      <c r="H654" s="4"/>
      <c r="I654" s="3"/>
      <c r="J654" s="3"/>
      <c r="K654"/>
      <c r="L654"/>
      <c r="M654" s="2"/>
    </row>
    <row r="655" spans="1:13" ht="16" x14ac:dyDescent="0.2">
      <c r="A655" s="5"/>
      <c r="B655" s="5"/>
      <c r="C655" s="5"/>
      <c r="D655" s="5"/>
      <c r="E655" s="5"/>
      <c r="F655" s="4"/>
      <c r="G655" s="4"/>
      <c r="H655" s="4"/>
      <c r="I655" s="3"/>
      <c r="J655" s="3"/>
      <c r="K655"/>
      <c r="L655"/>
      <c r="M655" s="2"/>
    </row>
    <row r="656" spans="1:13" ht="16" x14ac:dyDescent="0.2">
      <c r="A656" s="5"/>
      <c r="B656" s="5"/>
      <c r="C656" s="5"/>
      <c r="D656" s="5"/>
      <c r="E656" s="5"/>
      <c r="F656" s="4"/>
      <c r="G656" s="4"/>
      <c r="H656" s="4"/>
      <c r="I656" s="3"/>
      <c r="J656" s="3"/>
      <c r="K656"/>
      <c r="L656"/>
      <c r="M656" s="2"/>
    </row>
    <row r="657" spans="1:13" ht="16" x14ac:dyDescent="0.2">
      <c r="A657" s="5"/>
      <c r="B657" s="5"/>
      <c r="C657" s="5"/>
      <c r="D657" s="5"/>
      <c r="E657" s="5"/>
      <c r="F657" s="4"/>
      <c r="G657" s="4"/>
      <c r="H657" s="4"/>
      <c r="I657" s="3"/>
      <c r="J657" s="3"/>
      <c r="K657"/>
      <c r="L657"/>
      <c r="M657" s="2"/>
    </row>
    <row r="658" spans="1:13" ht="16" x14ac:dyDescent="0.2">
      <c r="A658" s="5"/>
      <c r="B658" s="5"/>
      <c r="C658" s="5"/>
      <c r="D658" s="5"/>
      <c r="E658" s="5"/>
      <c r="F658" s="4"/>
      <c r="G658" s="4"/>
      <c r="H658" s="4"/>
      <c r="I658" s="3"/>
      <c r="J658" s="3"/>
      <c r="K658"/>
      <c r="L658"/>
      <c r="M658" s="2"/>
    </row>
    <row r="659" spans="1:13" ht="16" x14ac:dyDescent="0.2">
      <c r="A659" s="5"/>
      <c r="B659" s="5"/>
      <c r="C659" s="5"/>
      <c r="D659" s="5"/>
      <c r="E659" s="5"/>
      <c r="F659" s="4"/>
      <c r="G659" s="4"/>
      <c r="H659" s="4"/>
      <c r="I659" s="3"/>
      <c r="J659" s="3"/>
      <c r="K659"/>
      <c r="L659"/>
      <c r="M659" s="2"/>
    </row>
    <row r="660" spans="1:13" ht="16" x14ac:dyDescent="0.2">
      <c r="A660" s="5"/>
      <c r="B660" s="5"/>
      <c r="C660" s="5"/>
      <c r="D660" s="5"/>
      <c r="E660" s="5"/>
      <c r="F660" s="4"/>
      <c r="G660" s="4"/>
      <c r="H660" s="4"/>
      <c r="I660" s="3"/>
      <c r="J660" s="3"/>
      <c r="K660"/>
      <c r="L660"/>
      <c r="M660" s="2"/>
    </row>
    <row r="661" spans="1:13" ht="16" x14ac:dyDescent="0.2">
      <c r="A661" s="5"/>
      <c r="B661" s="5"/>
      <c r="C661" s="5"/>
      <c r="D661" s="5"/>
      <c r="E661" s="5"/>
      <c r="F661" s="4"/>
      <c r="G661" s="4"/>
      <c r="H661" s="4"/>
      <c r="I661" s="3"/>
      <c r="J661" s="3"/>
      <c r="K661"/>
      <c r="L661"/>
      <c r="M661" s="2"/>
    </row>
    <row r="662" spans="1:13" ht="16" x14ac:dyDescent="0.2">
      <c r="A662" s="5"/>
      <c r="B662" s="5"/>
      <c r="C662" s="5"/>
      <c r="D662" s="5"/>
      <c r="E662" s="5"/>
      <c r="F662" s="4"/>
      <c r="G662" s="4"/>
      <c r="H662" s="4"/>
      <c r="I662" s="3"/>
      <c r="J662" s="3"/>
      <c r="K662"/>
      <c r="L662"/>
      <c r="M662" s="2"/>
    </row>
    <row r="663" spans="1:13" ht="16" x14ac:dyDescent="0.2">
      <c r="A663" s="5"/>
      <c r="B663" s="5"/>
      <c r="C663" s="5"/>
      <c r="D663" s="5"/>
      <c r="E663" s="5"/>
      <c r="F663" s="4"/>
      <c r="G663" s="4"/>
      <c r="H663" s="4"/>
      <c r="I663" s="3"/>
      <c r="J663" s="3"/>
      <c r="K663"/>
      <c r="L663"/>
      <c r="M663" s="2"/>
    </row>
    <row r="664" spans="1:13" ht="16" x14ac:dyDescent="0.2">
      <c r="A664" s="5"/>
      <c r="B664" s="5"/>
      <c r="C664" s="5"/>
      <c r="D664" s="5"/>
      <c r="E664" s="5"/>
      <c r="F664" s="4"/>
      <c r="G664" s="4"/>
      <c r="H664" s="4"/>
      <c r="I664" s="3"/>
      <c r="J664" s="3"/>
      <c r="K664"/>
      <c r="L664"/>
      <c r="M664" s="2"/>
    </row>
    <row r="665" spans="1:13" ht="16" x14ac:dyDescent="0.2">
      <c r="A665" s="5"/>
      <c r="B665" s="5"/>
      <c r="C665" s="5"/>
      <c r="D665" s="5"/>
      <c r="E665" s="5"/>
      <c r="F665" s="4"/>
      <c r="G665" s="4"/>
      <c r="H665" s="4"/>
      <c r="I665" s="3"/>
      <c r="J665" s="3"/>
      <c r="K665"/>
      <c r="L665"/>
      <c r="M665" s="2"/>
    </row>
    <row r="666" spans="1:13" ht="16" x14ac:dyDescent="0.2">
      <c r="A666" s="5"/>
      <c r="B666" s="5"/>
      <c r="C666" s="5"/>
      <c r="D666" s="5"/>
      <c r="E666" s="5"/>
      <c r="F666" s="4"/>
      <c r="G666" s="4"/>
      <c r="H666" s="4"/>
      <c r="I666" s="3"/>
      <c r="J666" s="3"/>
      <c r="K666"/>
      <c r="L666"/>
      <c r="M666" s="2"/>
    </row>
    <row r="667" spans="1:13" ht="16" x14ac:dyDescent="0.2">
      <c r="A667" s="5"/>
      <c r="B667" s="5"/>
      <c r="C667" s="5"/>
      <c r="D667" s="5"/>
      <c r="E667" s="5"/>
      <c r="F667" s="4"/>
      <c r="G667" s="4"/>
      <c r="H667" s="4"/>
      <c r="I667" s="3"/>
      <c r="J667" s="3"/>
      <c r="K667"/>
      <c r="L667"/>
      <c r="M667" s="2"/>
    </row>
    <row r="668" spans="1:13" ht="16" x14ac:dyDescent="0.2">
      <c r="A668" s="5"/>
      <c r="B668" s="5"/>
      <c r="C668" s="5"/>
      <c r="D668" s="5"/>
      <c r="E668" s="5"/>
      <c r="F668" s="4"/>
      <c r="G668" s="4"/>
      <c r="H668" s="4"/>
      <c r="I668" s="3"/>
      <c r="J668" s="3"/>
      <c r="K668"/>
      <c r="L668"/>
      <c r="M668" s="2"/>
    </row>
    <row r="669" spans="1:13" ht="16" x14ac:dyDescent="0.2">
      <c r="A669" s="5"/>
      <c r="B669" s="5"/>
      <c r="C669" s="5"/>
      <c r="D669" s="5"/>
      <c r="E669" s="5"/>
      <c r="F669" s="4"/>
      <c r="G669" s="4"/>
      <c r="H669" s="4"/>
      <c r="I669" s="3"/>
      <c r="J669" s="3"/>
      <c r="K669"/>
      <c r="L669"/>
      <c r="M669" s="2"/>
    </row>
    <row r="670" spans="1:13" ht="16" x14ac:dyDescent="0.2">
      <c r="A670" s="5"/>
      <c r="B670" s="5"/>
      <c r="C670" s="5"/>
      <c r="D670" s="5"/>
      <c r="E670" s="5"/>
      <c r="F670" s="4"/>
      <c r="G670" s="4"/>
      <c r="H670" s="4"/>
      <c r="I670" s="3"/>
      <c r="J670" s="3"/>
      <c r="K670"/>
      <c r="L670"/>
      <c r="M670" s="2"/>
    </row>
    <row r="671" spans="1:13" ht="16" x14ac:dyDescent="0.2">
      <c r="A671" s="5"/>
      <c r="B671" s="5"/>
      <c r="C671" s="5"/>
      <c r="D671" s="5"/>
      <c r="E671" s="5"/>
      <c r="F671" s="4"/>
      <c r="G671" s="4"/>
      <c r="H671" s="4"/>
      <c r="I671" s="3"/>
      <c r="J671" s="3"/>
      <c r="K671"/>
      <c r="L671"/>
      <c r="M671" s="2"/>
    </row>
    <row r="672" spans="1:13" ht="16" x14ac:dyDescent="0.2">
      <c r="A672" s="5"/>
      <c r="B672" s="5"/>
      <c r="C672" s="5"/>
      <c r="D672" s="5"/>
      <c r="E672" s="5"/>
      <c r="F672" s="4"/>
      <c r="G672" s="4"/>
      <c r="H672" s="4"/>
      <c r="I672" s="3"/>
      <c r="J672" s="3"/>
      <c r="K672"/>
      <c r="L672"/>
      <c r="M672" s="2"/>
    </row>
    <row r="673" spans="1:13" ht="16" x14ac:dyDescent="0.2">
      <c r="A673" s="5"/>
      <c r="B673" s="5"/>
      <c r="C673" s="5"/>
      <c r="D673" s="5"/>
      <c r="E673" s="5"/>
      <c r="F673" s="4"/>
      <c r="G673" s="4"/>
      <c r="H673" s="4"/>
      <c r="I673" s="3"/>
      <c r="J673" s="3"/>
      <c r="K673"/>
      <c r="L673"/>
      <c r="M673" s="2"/>
    </row>
    <row r="674" spans="1:13" ht="16" x14ac:dyDescent="0.2">
      <c r="A674" s="5"/>
      <c r="B674" s="5"/>
      <c r="C674" s="5"/>
      <c r="D674" s="5"/>
      <c r="E674" s="5"/>
      <c r="F674" s="4"/>
      <c r="G674" s="4"/>
      <c r="H674" s="4"/>
      <c r="I674" s="3"/>
      <c r="J674" s="3"/>
      <c r="K674"/>
      <c r="L674"/>
      <c r="M674" s="2"/>
    </row>
    <row r="675" spans="1:13" ht="16" x14ac:dyDescent="0.2">
      <c r="A675" s="5"/>
      <c r="B675" s="5"/>
      <c r="C675" s="5"/>
      <c r="D675" s="5"/>
      <c r="E675" s="5"/>
      <c r="F675" s="4"/>
      <c r="G675" s="4"/>
      <c r="H675" s="4"/>
      <c r="I675" s="3"/>
      <c r="J675" s="3"/>
      <c r="K675"/>
      <c r="L675"/>
      <c r="M675" s="2"/>
    </row>
    <row r="676" spans="1:13" ht="16" x14ac:dyDescent="0.2">
      <c r="A676" s="5"/>
      <c r="B676" s="5"/>
      <c r="C676" s="5"/>
      <c r="D676" s="5"/>
      <c r="E676" s="5"/>
      <c r="F676" s="4"/>
      <c r="G676" s="4"/>
      <c r="H676" s="4"/>
      <c r="I676" s="3"/>
      <c r="J676" s="3"/>
      <c r="K676"/>
      <c r="L676"/>
      <c r="M676" s="2"/>
    </row>
    <row r="677" spans="1:13" ht="16" x14ac:dyDescent="0.2">
      <c r="A677" s="5"/>
      <c r="B677" s="5"/>
      <c r="C677" s="5"/>
      <c r="D677" s="5"/>
      <c r="E677" s="5"/>
      <c r="F677" s="4"/>
      <c r="G677" s="4"/>
      <c r="H677" s="4"/>
      <c r="I677" s="3"/>
      <c r="J677" s="3"/>
      <c r="K677"/>
      <c r="L677"/>
      <c r="M677" s="2"/>
    </row>
    <row r="678" spans="1:13" ht="16" x14ac:dyDescent="0.2">
      <c r="A678" s="5"/>
      <c r="B678" s="5"/>
      <c r="C678" s="5"/>
      <c r="D678" s="5"/>
      <c r="E678" s="5"/>
      <c r="F678" s="4"/>
      <c r="G678" s="4"/>
      <c r="H678" s="4"/>
      <c r="I678" s="3"/>
      <c r="J678" s="3"/>
      <c r="K678"/>
      <c r="L678"/>
      <c r="M678" s="2"/>
    </row>
    <row r="679" spans="1:13" ht="16" x14ac:dyDescent="0.2">
      <c r="A679" s="5"/>
      <c r="B679" s="5"/>
      <c r="C679" s="5"/>
      <c r="D679" s="5"/>
      <c r="E679" s="5"/>
      <c r="F679" s="4"/>
      <c r="G679" s="4"/>
      <c r="H679" s="4"/>
      <c r="I679" s="3"/>
      <c r="J679" s="3"/>
      <c r="K679"/>
      <c r="L679"/>
      <c r="M679" s="2"/>
    </row>
    <row r="680" spans="1:13" ht="16" x14ac:dyDescent="0.2">
      <c r="A680" s="5"/>
      <c r="B680" s="5"/>
      <c r="C680" s="5"/>
      <c r="D680" s="5"/>
      <c r="E680" s="5"/>
      <c r="F680" s="4"/>
      <c r="G680" s="4"/>
      <c r="H680" s="4"/>
      <c r="I680" s="3"/>
      <c r="J680" s="3"/>
      <c r="K680"/>
      <c r="L680"/>
      <c r="M680" s="2"/>
    </row>
    <row r="681" spans="1:13" ht="16" x14ac:dyDescent="0.2">
      <c r="A681" s="5"/>
      <c r="B681" s="5"/>
      <c r="C681" s="5"/>
      <c r="D681" s="5"/>
      <c r="E681" s="5"/>
      <c r="F681" s="4"/>
      <c r="G681" s="4"/>
      <c r="H681" s="4"/>
      <c r="I681" s="3"/>
      <c r="J681" s="3"/>
      <c r="K681"/>
      <c r="L681"/>
      <c r="M681" s="2"/>
    </row>
    <row r="682" spans="1:13" ht="16" x14ac:dyDescent="0.2">
      <c r="A682" s="5"/>
      <c r="B682" s="5"/>
      <c r="C682" s="5"/>
      <c r="D682" s="5"/>
      <c r="E682" s="5"/>
      <c r="F682" s="4"/>
      <c r="G682" s="4"/>
      <c r="H682" s="4"/>
      <c r="I682" s="3"/>
      <c r="J682" s="3"/>
      <c r="K682"/>
      <c r="L682"/>
      <c r="M682" s="2"/>
    </row>
    <row r="683" spans="1:13" ht="16" x14ac:dyDescent="0.2">
      <c r="A683" s="5"/>
      <c r="B683" s="5"/>
      <c r="C683" s="5"/>
      <c r="D683" s="5"/>
      <c r="E683" s="5"/>
      <c r="F683" s="4"/>
      <c r="G683" s="4"/>
      <c r="H683" s="4"/>
      <c r="I683" s="3"/>
      <c r="J683" s="3"/>
      <c r="K683"/>
      <c r="L683"/>
      <c r="M683" s="2"/>
    </row>
    <row r="684" spans="1:13" ht="16" x14ac:dyDescent="0.2">
      <c r="A684" s="5"/>
      <c r="B684" s="5"/>
      <c r="C684" s="5"/>
      <c r="D684" s="5"/>
      <c r="E684" s="5"/>
      <c r="F684" s="4"/>
      <c r="G684" s="4"/>
      <c r="H684" s="4"/>
      <c r="I684" s="3"/>
      <c r="J684" s="3"/>
      <c r="K684"/>
      <c r="L684"/>
      <c r="M684" s="2"/>
    </row>
    <row r="685" spans="1:13" ht="16" x14ac:dyDescent="0.2">
      <c r="A685" s="5"/>
      <c r="B685" s="5"/>
      <c r="C685" s="5"/>
      <c r="D685" s="5"/>
      <c r="E685" s="5"/>
      <c r="F685" s="4"/>
      <c r="G685" s="4"/>
      <c r="H685" s="4"/>
      <c r="I685" s="3"/>
      <c r="J685" s="3"/>
      <c r="K685"/>
      <c r="L685"/>
      <c r="M685" s="2"/>
    </row>
    <row r="686" spans="1:13" ht="16" x14ac:dyDescent="0.2">
      <c r="A686" s="5"/>
      <c r="B686" s="5"/>
      <c r="C686" s="5"/>
      <c r="D686" s="5"/>
      <c r="E686" s="5"/>
      <c r="F686" s="4"/>
      <c r="G686" s="4"/>
      <c r="H686" s="4"/>
      <c r="I686" s="3"/>
      <c r="J686" s="3"/>
      <c r="K686"/>
      <c r="L686"/>
      <c r="M686" s="2"/>
    </row>
    <row r="687" spans="1:13" ht="16" x14ac:dyDescent="0.2">
      <c r="A687" s="5"/>
      <c r="B687" s="5"/>
      <c r="C687" s="5"/>
      <c r="D687" s="5"/>
      <c r="E687" s="5"/>
      <c r="F687" s="4"/>
      <c r="G687" s="4"/>
      <c r="H687" s="4"/>
      <c r="I687" s="3"/>
      <c r="J687" s="3"/>
      <c r="K687"/>
      <c r="L687"/>
      <c r="M687" s="2"/>
    </row>
    <row r="688" spans="1:13" ht="16" x14ac:dyDescent="0.2">
      <c r="A688" s="5"/>
      <c r="B688" s="5"/>
      <c r="C688" s="5"/>
      <c r="D688" s="5"/>
      <c r="E688" s="5"/>
      <c r="F688" s="4"/>
      <c r="G688" s="4"/>
      <c r="H688" s="4"/>
      <c r="I688" s="3"/>
      <c r="J688" s="3"/>
      <c r="K688"/>
      <c r="L688"/>
      <c r="M688" s="2"/>
    </row>
    <row r="689" spans="1:13" ht="16" x14ac:dyDescent="0.2">
      <c r="A689" s="5"/>
      <c r="B689" s="5"/>
      <c r="C689" s="5"/>
      <c r="D689" s="5"/>
      <c r="E689" s="5"/>
      <c r="F689" s="4"/>
      <c r="G689" s="4"/>
      <c r="H689" s="4"/>
      <c r="I689" s="3"/>
      <c r="J689" s="3"/>
      <c r="K689"/>
      <c r="L689"/>
      <c r="M689" s="2"/>
    </row>
    <row r="690" spans="1:13" ht="16" x14ac:dyDescent="0.2">
      <c r="A690" s="5"/>
      <c r="B690" s="5"/>
      <c r="C690" s="5"/>
      <c r="D690" s="5"/>
      <c r="E690" s="5"/>
      <c r="F690" s="4"/>
      <c r="G690" s="4"/>
      <c r="H690" s="4"/>
      <c r="I690" s="3"/>
      <c r="J690" s="3"/>
      <c r="K690"/>
      <c r="L690"/>
      <c r="M690" s="2"/>
    </row>
    <row r="691" spans="1:13" ht="16" x14ac:dyDescent="0.2">
      <c r="A691" s="5"/>
      <c r="B691" s="5"/>
      <c r="C691" s="5"/>
      <c r="D691" s="5"/>
      <c r="E691" s="5"/>
      <c r="F691" s="4"/>
      <c r="G691" s="4"/>
      <c r="H691" s="4"/>
      <c r="I691" s="3"/>
      <c r="J691" s="3"/>
      <c r="K691"/>
      <c r="L691"/>
      <c r="M691" s="2"/>
    </row>
    <row r="692" spans="1:13" ht="16" x14ac:dyDescent="0.2">
      <c r="A692" s="5"/>
      <c r="B692" s="5"/>
      <c r="C692" s="5"/>
      <c r="D692" s="5"/>
      <c r="E692" s="5"/>
      <c r="F692" s="4"/>
      <c r="G692" s="4"/>
      <c r="H692" s="4"/>
      <c r="I692" s="3"/>
      <c r="J692" s="3"/>
      <c r="K692"/>
      <c r="L692"/>
      <c r="M692" s="2"/>
    </row>
    <row r="693" spans="1:13" ht="16" x14ac:dyDescent="0.2">
      <c r="A693" s="5"/>
      <c r="B693" s="5"/>
      <c r="C693" s="5"/>
      <c r="D693" s="5"/>
      <c r="E693" s="5"/>
      <c r="F693" s="4"/>
      <c r="G693" s="4"/>
      <c r="H693" s="4"/>
      <c r="I693" s="3"/>
      <c r="J693" s="3"/>
      <c r="K693"/>
      <c r="L693"/>
      <c r="M693" s="2"/>
    </row>
    <row r="694" spans="1:13" ht="16" x14ac:dyDescent="0.2">
      <c r="A694" s="5"/>
      <c r="B694" s="5"/>
      <c r="C694" s="5"/>
      <c r="D694" s="5"/>
      <c r="E694" s="5"/>
      <c r="F694" s="4"/>
      <c r="G694" s="4"/>
      <c r="H694" s="4"/>
      <c r="I694" s="3"/>
      <c r="J694" s="3"/>
      <c r="K694"/>
      <c r="L694"/>
      <c r="M694" s="2"/>
    </row>
    <row r="695" spans="1:13" ht="16" x14ac:dyDescent="0.2">
      <c r="A695" s="5"/>
      <c r="B695" s="5"/>
      <c r="C695" s="5"/>
      <c r="D695" s="5"/>
      <c r="E695" s="5"/>
      <c r="F695" s="4"/>
      <c r="G695" s="4"/>
      <c r="H695" s="4"/>
      <c r="I695" s="3"/>
      <c r="J695" s="3"/>
      <c r="K695"/>
      <c r="L695"/>
      <c r="M695" s="2"/>
    </row>
    <row r="696" spans="1:13" ht="16" x14ac:dyDescent="0.2">
      <c r="A696" s="5"/>
      <c r="B696" s="5"/>
      <c r="C696" s="5"/>
      <c r="D696" s="5"/>
      <c r="E696" s="5"/>
      <c r="F696" s="4"/>
      <c r="G696" s="4"/>
      <c r="H696" s="4"/>
      <c r="I696" s="3"/>
      <c r="J696" s="3"/>
      <c r="K696"/>
      <c r="L696"/>
      <c r="M696" s="2"/>
    </row>
    <row r="697" spans="1:13" ht="16" x14ac:dyDescent="0.2">
      <c r="A697" s="5"/>
      <c r="B697" s="5"/>
      <c r="C697" s="5"/>
      <c r="D697" s="5"/>
      <c r="E697" s="5"/>
      <c r="F697" s="4"/>
      <c r="G697" s="4"/>
      <c r="H697" s="4"/>
      <c r="I697" s="3"/>
      <c r="J697" s="3"/>
      <c r="K697"/>
      <c r="L697"/>
      <c r="M697" s="2"/>
    </row>
    <row r="698" spans="1:13" ht="16" x14ac:dyDescent="0.2">
      <c r="A698" s="5"/>
      <c r="B698" s="5"/>
      <c r="C698" s="5"/>
      <c r="D698" s="5"/>
      <c r="E698" s="5"/>
      <c r="F698" s="4"/>
      <c r="G698" s="4"/>
      <c r="H698" s="4"/>
      <c r="I698" s="3"/>
      <c r="J698" s="3"/>
      <c r="K698"/>
      <c r="L698"/>
      <c r="M698" s="2"/>
    </row>
    <row r="699" spans="1:13" ht="16" x14ac:dyDescent="0.2">
      <c r="A699" s="5"/>
      <c r="B699" s="5"/>
      <c r="C699" s="5"/>
      <c r="D699" s="5"/>
      <c r="E699" s="5"/>
      <c r="F699" s="4"/>
      <c r="G699" s="4"/>
      <c r="H699" s="4"/>
      <c r="I699" s="3"/>
      <c r="J699" s="3"/>
      <c r="K699"/>
      <c r="L699"/>
      <c r="M699" s="2"/>
    </row>
    <row r="700" spans="1:13" ht="16" x14ac:dyDescent="0.2">
      <c r="A700" s="5"/>
      <c r="B700" s="5"/>
      <c r="C700" s="5"/>
      <c r="D700" s="5"/>
      <c r="E700" s="5"/>
      <c r="F700" s="4"/>
      <c r="G700" s="4"/>
      <c r="H700" s="4"/>
      <c r="I700" s="3"/>
      <c r="J700" s="3"/>
      <c r="K700"/>
      <c r="L700"/>
      <c r="M700" s="2"/>
    </row>
    <row r="701" spans="1:13" ht="16" x14ac:dyDescent="0.2">
      <c r="A701" s="5"/>
      <c r="B701" s="5"/>
      <c r="C701" s="5"/>
      <c r="D701" s="5"/>
      <c r="E701" s="5"/>
      <c r="F701" s="4"/>
      <c r="G701" s="4"/>
      <c r="H701" s="4"/>
      <c r="I701" s="3"/>
      <c r="J701" s="3"/>
      <c r="K701"/>
      <c r="L701"/>
      <c r="M701" s="2"/>
    </row>
    <row r="702" spans="1:13" ht="16" x14ac:dyDescent="0.2">
      <c r="A702" s="5"/>
      <c r="B702" s="5"/>
      <c r="C702" s="5"/>
      <c r="D702" s="5"/>
      <c r="E702" s="5"/>
      <c r="F702" s="4"/>
      <c r="G702" s="4"/>
      <c r="H702" s="4"/>
      <c r="I702" s="3"/>
      <c r="J702" s="3"/>
      <c r="K702"/>
      <c r="L702"/>
      <c r="M702" s="2"/>
    </row>
    <row r="703" spans="1:13" ht="16" x14ac:dyDescent="0.2">
      <c r="A703" s="5"/>
      <c r="B703" s="5"/>
      <c r="C703" s="5"/>
      <c r="D703" s="5"/>
      <c r="E703" s="5"/>
      <c r="F703" s="4"/>
      <c r="G703" s="4"/>
      <c r="H703" s="4"/>
      <c r="I703" s="3"/>
      <c r="J703" s="3"/>
      <c r="K703"/>
      <c r="L703"/>
      <c r="M703" s="2"/>
    </row>
    <row r="704" spans="1:13" ht="16" x14ac:dyDescent="0.2">
      <c r="A704" s="5"/>
      <c r="B704" s="5"/>
      <c r="C704" s="5"/>
      <c r="D704" s="5"/>
      <c r="E704" s="5"/>
      <c r="F704" s="4"/>
      <c r="G704" s="4"/>
      <c r="H704" s="4"/>
      <c r="I704" s="3"/>
      <c r="J704" s="3"/>
      <c r="K704"/>
      <c r="L704"/>
      <c r="M704" s="2"/>
    </row>
    <row r="705" spans="1:13" ht="16" x14ac:dyDescent="0.2">
      <c r="A705" s="5"/>
      <c r="B705" s="5"/>
      <c r="C705" s="5"/>
      <c r="D705" s="5"/>
      <c r="E705" s="5"/>
      <c r="F705" s="4"/>
      <c r="G705" s="4"/>
      <c r="H705" s="4"/>
      <c r="I705" s="3"/>
      <c r="J705" s="3"/>
      <c r="K705"/>
      <c r="L705"/>
      <c r="M705" s="2"/>
    </row>
    <row r="706" spans="1:13" ht="16" x14ac:dyDescent="0.2">
      <c r="A706" s="5"/>
      <c r="B706" s="5"/>
      <c r="C706" s="5"/>
      <c r="D706" s="5"/>
      <c r="E706" s="5"/>
      <c r="F706" s="4"/>
      <c r="G706" s="4"/>
      <c r="H706" s="4"/>
      <c r="I706" s="3"/>
      <c r="J706" s="3"/>
      <c r="K706"/>
      <c r="L706"/>
      <c r="M706" s="2"/>
    </row>
    <row r="707" spans="1:13" ht="16" x14ac:dyDescent="0.2">
      <c r="A707" s="5"/>
      <c r="B707" s="5"/>
      <c r="C707" s="5"/>
      <c r="D707" s="5"/>
      <c r="E707" s="5"/>
      <c r="F707" s="4"/>
      <c r="G707" s="4"/>
      <c r="H707" s="4"/>
      <c r="I707" s="3"/>
      <c r="J707" s="3"/>
      <c r="K707"/>
      <c r="L707"/>
      <c r="M707" s="2"/>
    </row>
    <row r="708" spans="1:13" ht="16" x14ac:dyDescent="0.2">
      <c r="A708" s="5"/>
      <c r="B708" s="5"/>
      <c r="C708" s="5"/>
      <c r="D708" s="5"/>
      <c r="E708" s="5"/>
      <c r="F708" s="4"/>
      <c r="G708" s="4"/>
      <c r="H708" s="4"/>
      <c r="I708" s="3"/>
      <c r="J708" s="3"/>
      <c r="K708"/>
      <c r="L708"/>
      <c r="M708" s="2"/>
    </row>
    <row r="709" spans="1:13" ht="16" x14ac:dyDescent="0.2">
      <c r="A709" s="5"/>
      <c r="B709" s="5"/>
      <c r="C709" s="5"/>
      <c r="D709" s="5"/>
      <c r="E709" s="5"/>
      <c r="F709" s="4"/>
      <c r="G709" s="4"/>
      <c r="H709" s="4"/>
      <c r="I709" s="3"/>
      <c r="J709" s="3"/>
      <c r="K709"/>
      <c r="L709"/>
      <c r="M709" s="2"/>
    </row>
    <row r="710" spans="1:13" ht="16" x14ac:dyDescent="0.2">
      <c r="A710" s="5"/>
      <c r="B710" s="5"/>
      <c r="C710" s="5"/>
      <c r="D710" s="5"/>
      <c r="E710" s="5"/>
      <c r="F710" s="4"/>
      <c r="G710" s="4"/>
      <c r="H710" s="4"/>
      <c r="I710" s="3"/>
      <c r="J710" s="3"/>
      <c r="K710"/>
      <c r="L710"/>
      <c r="M710" s="2"/>
    </row>
    <row r="711" spans="1:13" ht="16" x14ac:dyDescent="0.2">
      <c r="A711" s="5"/>
      <c r="B711" s="5"/>
      <c r="C711" s="5"/>
      <c r="D711" s="5"/>
      <c r="E711" s="5"/>
      <c r="F711" s="4"/>
      <c r="G711" s="4"/>
      <c r="H711" s="4"/>
      <c r="I711" s="3"/>
      <c r="J711" s="3"/>
      <c r="K711"/>
      <c r="L711"/>
      <c r="M711" s="2"/>
    </row>
    <row r="712" spans="1:13" ht="16" x14ac:dyDescent="0.2">
      <c r="A712" s="5"/>
      <c r="B712" s="5"/>
      <c r="C712" s="5"/>
      <c r="D712" s="5"/>
      <c r="E712" s="5"/>
      <c r="F712" s="4"/>
      <c r="G712" s="4"/>
      <c r="H712" s="4"/>
      <c r="I712" s="3"/>
      <c r="J712" s="3"/>
      <c r="K712"/>
      <c r="L712"/>
      <c r="M712" s="2"/>
    </row>
    <row r="713" spans="1:13" ht="16" x14ac:dyDescent="0.2">
      <c r="A713" s="5"/>
      <c r="B713" s="5"/>
      <c r="C713" s="5"/>
      <c r="D713" s="5"/>
      <c r="E713" s="5"/>
      <c r="F713" s="4"/>
      <c r="G713" s="4"/>
      <c r="H713" s="4"/>
      <c r="I713" s="3"/>
      <c r="J713" s="3"/>
      <c r="K713"/>
      <c r="L713"/>
      <c r="M713" s="2"/>
    </row>
    <row r="714" spans="1:13" ht="16" x14ac:dyDescent="0.2">
      <c r="A714" s="5"/>
      <c r="B714" s="5"/>
      <c r="C714" s="5"/>
      <c r="D714" s="5"/>
      <c r="E714" s="5"/>
      <c r="F714" s="4"/>
      <c r="G714" s="4"/>
      <c r="H714" s="4"/>
      <c r="I714" s="3"/>
      <c r="J714" s="3"/>
      <c r="K714"/>
      <c r="L714"/>
      <c r="M714" s="2"/>
    </row>
    <row r="715" spans="1:13" ht="16" x14ac:dyDescent="0.2">
      <c r="A715" s="5"/>
      <c r="B715" s="5"/>
      <c r="C715" s="5"/>
      <c r="D715" s="5"/>
      <c r="E715" s="5"/>
      <c r="F715" s="4"/>
      <c r="G715" s="4"/>
      <c r="H715" s="4"/>
      <c r="I715" s="3"/>
      <c r="J715" s="3"/>
      <c r="K715"/>
      <c r="L715"/>
      <c r="M715" s="2"/>
    </row>
    <row r="716" spans="1:13" ht="16" x14ac:dyDescent="0.2">
      <c r="A716" s="5"/>
      <c r="B716" s="5"/>
      <c r="C716" s="5"/>
      <c r="D716" s="5"/>
      <c r="E716" s="5"/>
      <c r="F716" s="4"/>
      <c r="G716" s="4"/>
      <c r="H716" s="4"/>
      <c r="I716" s="3"/>
      <c r="J716" s="3"/>
      <c r="K716"/>
      <c r="L716"/>
      <c r="M716" s="2"/>
    </row>
    <row r="717" spans="1:13" ht="16" x14ac:dyDescent="0.2">
      <c r="A717" s="5"/>
      <c r="B717" s="5"/>
      <c r="C717" s="5"/>
      <c r="D717" s="5"/>
      <c r="E717" s="5"/>
      <c r="F717" s="4"/>
      <c r="G717" s="4"/>
      <c r="H717" s="4"/>
      <c r="I717" s="3"/>
      <c r="J717" s="3"/>
      <c r="K717"/>
      <c r="L717"/>
      <c r="M717" s="2"/>
    </row>
    <row r="718" spans="1:13" ht="16" x14ac:dyDescent="0.2">
      <c r="A718" s="5"/>
      <c r="B718" s="5"/>
      <c r="C718" s="5"/>
      <c r="D718" s="5"/>
      <c r="E718" s="5"/>
      <c r="F718" s="4"/>
      <c r="G718" s="4"/>
      <c r="H718" s="4"/>
      <c r="I718" s="3"/>
      <c r="J718" s="3"/>
      <c r="K718"/>
      <c r="L718"/>
      <c r="M718" s="2"/>
    </row>
    <row r="719" spans="1:13" ht="16" x14ac:dyDescent="0.2">
      <c r="A719" s="5"/>
      <c r="B719" s="5"/>
      <c r="C719" s="5"/>
      <c r="D719" s="5"/>
      <c r="E719" s="5"/>
      <c r="F719" s="4"/>
      <c r="G719" s="4"/>
      <c r="H719" s="4"/>
      <c r="I719" s="3"/>
      <c r="J719" s="3"/>
      <c r="K719"/>
      <c r="L719"/>
      <c r="M719" s="2"/>
    </row>
    <row r="720" spans="1:13" ht="16" x14ac:dyDescent="0.2">
      <c r="A720" s="5"/>
      <c r="B720" s="5"/>
      <c r="C720" s="5"/>
      <c r="D720" s="5"/>
      <c r="E720" s="5"/>
      <c r="F720" s="4"/>
      <c r="G720" s="4"/>
      <c r="H720" s="4"/>
      <c r="I720" s="3"/>
      <c r="J720" s="3"/>
      <c r="K720"/>
      <c r="L720"/>
      <c r="M720" s="2"/>
    </row>
    <row r="721" spans="1:13" ht="16" x14ac:dyDescent="0.2">
      <c r="A721" s="5"/>
      <c r="B721" s="5"/>
      <c r="C721" s="5"/>
      <c r="D721" s="5"/>
      <c r="E721" s="5"/>
      <c r="F721" s="4"/>
      <c r="G721" s="4"/>
      <c r="H721" s="4"/>
      <c r="I721" s="3"/>
      <c r="J721" s="3"/>
      <c r="K721"/>
      <c r="L721"/>
      <c r="M721" s="2"/>
    </row>
    <row r="722" spans="1:13" ht="16" x14ac:dyDescent="0.2">
      <c r="A722" s="5"/>
      <c r="B722" s="5"/>
      <c r="C722" s="5"/>
      <c r="D722" s="5"/>
      <c r="E722" s="5"/>
      <c r="F722" s="4"/>
      <c r="G722" s="4"/>
      <c r="H722" s="4"/>
      <c r="I722" s="3"/>
      <c r="J722" s="3"/>
      <c r="K722"/>
      <c r="L722"/>
      <c r="M722" s="2"/>
    </row>
    <row r="723" spans="1:13" ht="16" x14ac:dyDescent="0.2">
      <c r="A723" s="5"/>
      <c r="B723" s="5"/>
      <c r="C723" s="5"/>
      <c r="D723" s="5"/>
      <c r="E723" s="5"/>
      <c r="F723" s="4"/>
      <c r="G723" s="4"/>
      <c r="H723" s="4"/>
      <c r="I723" s="3"/>
      <c r="J723" s="3"/>
      <c r="K723"/>
      <c r="L723"/>
      <c r="M723" s="2"/>
    </row>
    <row r="724" spans="1:13" ht="16" x14ac:dyDescent="0.2">
      <c r="A724" s="5"/>
      <c r="B724" s="5"/>
      <c r="C724" s="5"/>
      <c r="D724" s="5"/>
      <c r="E724" s="5"/>
      <c r="F724" s="4"/>
      <c r="G724" s="4"/>
      <c r="H724" s="4"/>
      <c r="I724" s="3"/>
      <c r="J724" s="3"/>
      <c r="K724"/>
      <c r="L724"/>
      <c r="M724" s="2"/>
    </row>
    <row r="725" spans="1:13" ht="16" x14ac:dyDescent="0.2">
      <c r="A725" s="5"/>
      <c r="B725" s="5"/>
      <c r="C725" s="5"/>
      <c r="D725" s="5"/>
      <c r="E725" s="5"/>
      <c r="F725" s="4"/>
      <c r="G725" s="4"/>
      <c r="H725" s="4"/>
      <c r="I725" s="3"/>
      <c r="J725" s="3"/>
      <c r="K725"/>
      <c r="L725"/>
      <c r="M725" s="2"/>
    </row>
    <row r="726" spans="1:13" ht="16" x14ac:dyDescent="0.2">
      <c r="A726" s="5"/>
      <c r="B726" s="5"/>
      <c r="C726" s="5"/>
      <c r="D726" s="5"/>
      <c r="E726" s="5"/>
      <c r="F726" s="4"/>
      <c r="G726" s="4"/>
      <c r="H726" s="4"/>
      <c r="I726" s="3"/>
      <c r="J726" s="3"/>
      <c r="K726"/>
      <c r="L726"/>
      <c r="M726" s="2"/>
    </row>
    <row r="727" spans="1:13" ht="16" x14ac:dyDescent="0.2">
      <c r="A727" s="5"/>
      <c r="B727" s="5"/>
      <c r="C727" s="5"/>
      <c r="D727" s="5"/>
      <c r="E727" s="5"/>
      <c r="F727" s="4"/>
      <c r="G727" s="4"/>
      <c r="H727" s="4"/>
      <c r="I727" s="3"/>
      <c r="J727" s="3"/>
      <c r="K727"/>
      <c r="L727"/>
      <c r="M727" s="2"/>
    </row>
    <row r="728" spans="1:13" ht="16" x14ac:dyDescent="0.2">
      <c r="A728" s="5"/>
      <c r="B728" s="5"/>
      <c r="C728" s="5"/>
      <c r="D728" s="5"/>
      <c r="E728" s="5"/>
      <c r="F728" s="4"/>
      <c r="G728" s="4"/>
      <c r="H728" s="4"/>
      <c r="I728" s="3"/>
      <c r="J728" s="3"/>
      <c r="K728"/>
      <c r="L728"/>
      <c r="M728" s="2"/>
    </row>
    <row r="729" spans="1:13" ht="16" x14ac:dyDescent="0.2">
      <c r="A729" s="5"/>
      <c r="B729" s="5"/>
      <c r="C729" s="5"/>
      <c r="D729" s="5"/>
      <c r="E729" s="5"/>
      <c r="F729" s="4"/>
      <c r="G729" s="4"/>
      <c r="H729" s="4"/>
      <c r="I729" s="3"/>
      <c r="J729" s="3"/>
      <c r="K729"/>
      <c r="L729"/>
      <c r="M729" s="2"/>
    </row>
    <row r="730" spans="1:13" ht="16" x14ac:dyDescent="0.2">
      <c r="A730" s="5"/>
      <c r="B730" s="5"/>
      <c r="C730" s="5"/>
      <c r="D730" s="5"/>
      <c r="E730" s="5"/>
      <c r="F730" s="4"/>
      <c r="G730" s="4"/>
      <c r="H730" s="4"/>
      <c r="I730" s="3"/>
      <c r="J730" s="3"/>
      <c r="K730"/>
      <c r="L730"/>
      <c r="M730" s="2"/>
    </row>
    <row r="731" spans="1:13" ht="16" x14ac:dyDescent="0.2">
      <c r="A731" s="5"/>
      <c r="B731" s="5"/>
      <c r="C731" s="5"/>
      <c r="D731" s="5"/>
      <c r="E731" s="5"/>
      <c r="F731" s="4"/>
      <c r="G731" s="4"/>
      <c r="H731" s="4"/>
      <c r="I731" s="3"/>
      <c r="J731" s="3"/>
      <c r="K731"/>
      <c r="L731"/>
      <c r="M731" s="2"/>
    </row>
    <row r="732" spans="1:13" ht="16" x14ac:dyDescent="0.2">
      <c r="A732" s="5"/>
      <c r="B732" s="5"/>
      <c r="C732" s="5"/>
      <c r="D732" s="5"/>
      <c r="E732" s="5"/>
      <c r="F732" s="4"/>
      <c r="G732" s="4"/>
      <c r="H732" s="4"/>
      <c r="I732" s="3"/>
      <c r="J732" s="3"/>
      <c r="K732"/>
      <c r="L732"/>
      <c r="M732" s="2"/>
    </row>
    <row r="733" spans="1:13" ht="16" x14ac:dyDescent="0.2">
      <c r="A733" s="5"/>
      <c r="B733" s="5"/>
      <c r="C733" s="5"/>
      <c r="D733" s="5"/>
      <c r="E733" s="5"/>
      <c r="F733" s="4"/>
      <c r="G733" s="4"/>
      <c r="H733" s="4"/>
      <c r="I733" s="3"/>
      <c r="J733" s="3"/>
      <c r="K733"/>
      <c r="L733"/>
      <c r="M733" s="2"/>
    </row>
    <row r="734" spans="1:13" ht="16" x14ac:dyDescent="0.2">
      <c r="A734" s="5"/>
      <c r="B734" s="5"/>
      <c r="C734" s="5"/>
      <c r="D734" s="5"/>
      <c r="E734" s="5"/>
      <c r="F734" s="4"/>
      <c r="G734" s="4"/>
      <c r="H734" s="4"/>
      <c r="I734" s="3"/>
      <c r="J734" s="3"/>
      <c r="K734"/>
      <c r="L734"/>
      <c r="M734" s="2"/>
    </row>
    <row r="735" spans="1:13" ht="16" x14ac:dyDescent="0.2">
      <c r="A735" s="5"/>
      <c r="B735" s="5"/>
      <c r="C735" s="5"/>
      <c r="D735" s="5"/>
      <c r="E735" s="5"/>
      <c r="F735" s="4"/>
      <c r="G735" s="4"/>
      <c r="H735" s="4"/>
      <c r="I735" s="3"/>
      <c r="J735" s="3"/>
      <c r="K735"/>
      <c r="L735"/>
      <c r="M735" s="2"/>
    </row>
    <row r="736" spans="1:13" ht="16" x14ac:dyDescent="0.2">
      <c r="A736" s="5"/>
      <c r="B736" s="5"/>
      <c r="C736" s="5"/>
      <c r="D736" s="5"/>
      <c r="E736" s="5"/>
      <c r="F736" s="4"/>
      <c r="G736" s="4"/>
      <c r="H736" s="4"/>
      <c r="I736" s="3"/>
      <c r="J736" s="3"/>
      <c r="K736"/>
      <c r="L736"/>
      <c r="M736" s="2"/>
    </row>
    <row r="737" spans="1:13" ht="16" x14ac:dyDescent="0.2">
      <c r="A737" s="5"/>
      <c r="B737" s="5"/>
      <c r="C737" s="5"/>
      <c r="D737" s="5"/>
      <c r="E737" s="5"/>
      <c r="F737" s="4"/>
      <c r="G737" s="4"/>
      <c r="H737" s="4"/>
      <c r="I737" s="3"/>
      <c r="J737" s="3"/>
      <c r="K737"/>
      <c r="L737"/>
      <c r="M737" s="2"/>
    </row>
    <row r="738" spans="1:13" ht="16" x14ac:dyDescent="0.2">
      <c r="A738" s="5"/>
      <c r="B738" s="5"/>
      <c r="C738" s="5"/>
      <c r="D738" s="5"/>
      <c r="E738" s="5"/>
      <c r="F738" s="4"/>
      <c r="G738" s="4"/>
      <c r="H738" s="4"/>
      <c r="I738" s="3"/>
      <c r="J738" s="3"/>
      <c r="K738"/>
      <c r="L738"/>
      <c r="M738" s="2"/>
    </row>
    <row r="739" spans="1:13" ht="16" x14ac:dyDescent="0.2">
      <c r="A739" s="5"/>
      <c r="B739" s="5"/>
      <c r="C739" s="5"/>
      <c r="D739" s="5"/>
      <c r="E739" s="5"/>
      <c r="F739" s="4"/>
      <c r="G739" s="4"/>
      <c r="H739" s="4"/>
      <c r="I739" s="3"/>
      <c r="J739" s="3"/>
      <c r="K739"/>
      <c r="L739"/>
      <c r="M739" s="2"/>
    </row>
    <row r="740" spans="1:13" ht="16" x14ac:dyDescent="0.2">
      <c r="A740" s="5"/>
      <c r="B740" s="5"/>
      <c r="C740" s="5"/>
      <c r="D740" s="5"/>
      <c r="E740" s="5"/>
      <c r="F740" s="4"/>
      <c r="G740" s="4"/>
      <c r="H740" s="4"/>
      <c r="I740" s="3"/>
      <c r="J740" s="3"/>
      <c r="K740"/>
      <c r="L740"/>
      <c r="M740" s="2"/>
    </row>
    <row r="741" spans="1:13" ht="16" x14ac:dyDescent="0.2">
      <c r="A741" s="5"/>
      <c r="B741" s="5"/>
      <c r="C741" s="5"/>
      <c r="D741" s="5"/>
      <c r="E741" s="5"/>
      <c r="F741" s="4"/>
      <c r="G741" s="4"/>
      <c r="H741" s="4"/>
      <c r="I741" s="3"/>
      <c r="J741" s="3"/>
      <c r="K741"/>
      <c r="L741"/>
      <c r="M741" s="2"/>
    </row>
    <row r="742" spans="1:13" ht="16" x14ac:dyDescent="0.2">
      <c r="A742" s="5"/>
      <c r="B742" s="5"/>
      <c r="C742" s="5"/>
      <c r="D742" s="5"/>
      <c r="E742" s="5"/>
      <c r="F742" s="4"/>
      <c r="G742" s="4"/>
      <c r="H742" s="4"/>
      <c r="I742" s="3"/>
      <c r="J742" s="3"/>
      <c r="K742"/>
      <c r="L742"/>
      <c r="M742" s="2"/>
    </row>
    <row r="743" spans="1:13" ht="16" x14ac:dyDescent="0.2">
      <c r="A743" s="5"/>
      <c r="B743" s="5"/>
      <c r="C743" s="5"/>
      <c r="D743" s="5"/>
      <c r="E743" s="5"/>
      <c r="F743" s="4"/>
      <c r="G743" s="4"/>
      <c r="H743" s="4"/>
      <c r="I743" s="3"/>
      <c r="J743" s="3"/>
      <c r="K743"/>
      <c r="L743"/>
      <c r="M743" s="2"/>
    </row>
    <row r="744" spans="1:13" ht="16" x14ac:dyDescent="0.2">
      <c r="A744" s="5"/>
      <c r="B744" s="5"/>
      <c r="C744" s="5"/>
      <c r="D744" s="5"/>
      <c r="E744" s="5"/>
      <c r="F744" s="4"/>
      <c r="G744" s="4"/>
      <c r="H744" s="4"/>
      <c r="I744" s="3"/>
      <c r="J744" s="3"/>
      <c r="K744"/>
      <c r="L744"/>
      <c r="M744" s="2"/>
    </row>
    <row r="745" spans="1:13" ht="16" x14ac:dyDescent="0.2">
      <c r="A745" s="5"/>
      <c r="B745" s="5"/>
      <c r="C745" s="5"/>
      <c r="D745" s="5"/>
      <c r="E745" s="5"/>
      <c r="F745" s="4"/>
      <c r="G745" s="4"/>
      <c r="H745" s="4"/>
      <c r="I745" s="3"/>
      <c r="J745" s="3"/>
      <c r="K745"/>
      <c r="L745"/>
      <c r="M745" s="2"/>
    </row>
    <row r="746" spans="1:13" ht="16" x14ac:dyDescent="0.2">
      <c r="A746" s="5"/>
      <c r="B746" s="5"/>
      <c r="C746" s="5"/>
      <c r="D746" s="5"/>
      <c r="E746" s="5"/>
      <c r="F746" s="4"/>
      <c r="G746" s="4"/>
      <c r="H746" s="4"/>
      <c r="I746" s="3"/>
      <c r="J746" s="3"/>
      <c r="K746"/>
      <c r="L746"/>
      <c r="M746" s="2"/>
    </row>
    <row r="747" spans="1:13" ht="16" x14ac:dyDescent="0.2">
      <c r="A747" s="5"/>
      <c r="B747" s="5"/>
      <c r="C747" s="5"/>
      <c r="D747" s="5"/>
      <c r="E747" s="5"/>
      <c r="F747" s="4"/>
      <c r="G747" s="4"/>
      <c r="H747" s="4"/>
      <c r="I747" s="3"/>
      <c r="J747" s="3"/>
      <c r="K747"/>
      <c r="L747"/>
      <c r="M747" s="2"/>
    </row>
    <row r="748" spans="1:13" ht="16" x14ac:dyDescent="0.2">
      <c r="A748" s="5"/>
      <c r="B748" s="5"/>
      <c r="C748" s="5"/>
      <c r="D748" s="5"/>
      <c r="E748" s="5"/>
      <c r="F748" s="4"/>
      <c r="G748" s="4"/>
      <c r="H748" s="4"/>
      <c r="I748" s="3"/>
      <c r="J748" s="3"/>
      <c r="K748"/>
      <c r="L748"/>
      <c r="M748" s="2"/>
    </row>
    <row r="749" spans="1:13" ht="16" x14ac:dyDescent="0.2">
      <c r="A749" s="5"/>
      <c r="B749" s="5"/>
      <c r="C749" s="5"/>
      <c r="D749" s="5"/>
      <c r="E749" s="5"/>
      <c r="F749" s="4"/>
      <c r="G749" s="4"/>
      <c r="H749" s="4"/>
      <c r="I749" s="3"/>
      <c r="J749" s="3"/>
      <c r="K749"/>
      <c r="L749"/>
      <c r="M749" s="2"/>
    </row>
    <row r="750" spans="1:13" ht="16" x14ac:dyDescent="0.2">
      <c r="A750" s="5"/>
      <c r="B750" s="5"/>
      <c r="C750" s="5"/>
      <c r="D750" s="5"/>
      <c r="E750" s="5"/>
      <c r="F750" s="4"/>
      <c r="G750" s="4"/>
      <c r="H750" s="4"/>
      <c r="I750" s="3"/>
      <c r="J750" s="3"/>
      <c r="K750"/>
      <c r="L750"/>
      <c r="M750" s="2"/>
    </row>
    <row r="751" spans="1:13" ht="16" x14ac:dyDescent="0.2">
      <c r="A751" s="5"/>
      <c r="B751" s="5"/>
      <c r="C751" s="5"/>
      <c r="D751" s="5"/>
      <c r="E751" s="5"/>
      <c r="F751" s="4"/>
      <c r="G751" s="4"/>
      <c r="H751" s="4"/>
      <c r="I751" s="3"/>
      <c r="J751" s="3"/>
      <c r="K751"/>
      <c r="L751"/>
      <c r="M751" s="2"/>
    </row>
    <row r="752" spans="1:13" ht="16" x14ac:dyDescent="0.2">
      <c r="A752" s="5"/>
      <c r="B752" s="5"/>
      <c r="C752" s="5"/>
      <c r="D752" s="5"/>
      <c r="E752" s="5"/>
      <c r="F752" s="4"/>
      <c r="G752" s="4"/>
      <c r="H752" s="4"/>
      <c r="I752" s="3"/>
      <c r="J752" s="3"/>
      <c r="K752"/>
      <c r="L752"/>
      <c r="M752" s="2"/>
    </row>
    <row r="753" spans="1:13" ht="16" x14ac:dyDescent="0.2">
      <c r="A753" s="5"/>
      <c r="B753" s="5"/>
      <c r="C753" s="5"/>
      <c r="D753" s="5"/>
      <c r="E753" s="5"/>
      <c r="F753" s="4"/>
      <c r="G753" s="4"/>
      <c r="H753" s="4"/>
      <c r="I753" s="3"/>
      <c r="J753" s="3"/>
      <c r="K753"/>
      <c r="L753"/>
      <c r="M753" s="2"/>
    </row>
    <row r="754" spans="1:13" ht="16" x14ac:dyDescent="0.2">
      <c r="A754" s="5"/>
      <c r="B754" s="5"/>
      <c r="C754" s="5"/>
      <c r="D754" s="5"/>
      <c r="E754" s="5"/>
      <c r="F754" s="4"/>
      <c r="G754" s="4"/>
      <c r="H754" s="4"/>
      <c r="I754" s="3"/>
      <c r="J754" s="3"/>
      <c r="K754"/>
      <c r="L754"/>
      <c r="M754" s="2"/>
    </row>
    <row r="755" spans="1:13" ht="16" x14ac:dyDescent="0.2">
      <c r="A755" s="5"/>
      <c r="B755" s="5"/>
      <c r="C755" s="5"/>
      <c r="D755" s="5"/>
      <c r="E755" s="5"/>
      <c r="F755" s="4"/>
      <c r="G755" s="4"/>
      <c r="H755" s="4"/>
      <c r="I755" s="3"/>
      <c r="J755" s="3"/>
      <c r="K755"/>
      <c r="L755"/>
      <c r="M755" s="2"/>
    </row>
    <row r="756" spans="1:13" ht="16" x14ac:dyDescent="0.2">
      <c r="A756" s="5"/>
      <c r="B756" s="5"/>
      <c r="C756" s="5"/>
      <c r="D756" s="5"/>
      <c r="E756" s="5"/>
      <c r="F756" s="4"/>
      <c r="G756" s="4"/>
      <c r="H756" s="4"/>
      <c r="I756" s="3"/>
      <c r="J756" s="3"/>
      <c r="K756"/>
      <c r="L756"/>
      <c r="M756" s="2"/>
    </row>
    <row r="757" spans="1:13" ht="16" x14ac:dyDescent="0.2">
      <c r="A757" s="5"/>
      <c r="B757" s="5"/>
      <c r="C757" s="5"/>
      <c r="D757" s="5"/>
      <c r="E757" s="5"/>
      <c r="F757" s="4"/>
      <c r="G757" s="4"/>
      <c r="H757" s="4"/>
      <c r="I757" s="3"/>
      <c r="J757" s="3"/>
      <c r="K757"/>
      <c r="L757"/>
      <c r="M757" s="2"/>
    </row>
    <row r="758" spans="1:13" ht="16" x14ac:dyDescent="0.2">
      <c r="A758" s="5"/>
      <c r="B758" s="5"/>
      <c r="C758" s="5"/>
      <c r="D758" s="5"/>
      <c r="E758" s="5"/>
      <c r="F758" s="4"/>
      <c r="G758" s="4"/>
      <c r="H758" s="4"/>
      <c r="I758" s="3"/>
      <c r="J758" s="3"/>
      <c r="K758"/>
      <c r="L758"/>
      <c r="M758" s="2"/>
    </row>
    <row r="759" spans="1:13" ht="16" x14ac:dyDescent="0.2">
      <c r="A759" s="5"/>
      <c r="B759" s="5"/>
      <c r="C759" s="5"/>
      <c r="D759" s="5"/>
      <c r="E759" s="5"/>
      <c r="F759" s="4"/>
      <c r="G759" s="4"/>
      <c r="H759" s="4"/>
      <c r="I759" s="3"/>
      <c r="J759" s="3"/>
      <c r="K759"/>
      <c r="L759"/>
      <c r="M759" s="2"/>
    </row>
    <row r="760" spans="1:13" ht="16" x14ac:dyDescent="0.2">
      <c r="A760" s="5"/>
      <c r="B760" s="5"/>
      <c r="C760" s="5"/>
      <c r="D760" s="5"/>
      <c r="E760" s="5"/>
      <c r="F760" s="4"/>
      <c r="G760" s="4"/>
      <c r="H760" s="4"/>
      <c r="I760" s="3"/>
      <c r="J760" s="3"/>
      <c r="K760"/>
      <c r="L760"/>
      <c r="M760" s="2"/>
    </row>
    <row r="761" spans="1:13" ht="16" x14ac:dyDescent="0.2">
      <c r="A761" s="5"/>
      <c r="B761" s="5"/>
      <c r="C761" s="5"/>
      <c r="D761" s="5"/>
      <c r="E761" s="5"/>
      <c r="F761" s="4"/>
      <c r="G761" s="4"/>
      <c r="H761" s="4"/>
      <c r="I761" s="3"/>
      <c r="J761" s="3"/>
      <c r="K761"/>
      <c r="L761"/>
      <c r="M761" s="2"/>
    </row>
    <row r="762" spans="1:13" ht="16" x14ac:dyDescent="0.2">
      <c r="A762" s="5"/>
      <c r="B762" s="5"/>
      <c r="C762" s="5"/>
      <c r="D762" s="5"/>
      <c r="E762" s="5"/>
      <c r="F762" s="4"/>
      <c r="G762" s="4"/>
      <c r="H762" s="4"/>
      <c r="I762" s="3"/>
      <c r="J762" s="3"/>
      <c r="K762"/>
      <c r="L762"/>
      <c r="M762" s="2"/>
    </row>
    <row r="763" spans="1:13" ht="16" x14ac:dyDescent="0.2">
      <c r="A763" s="5"/>
      <c r="B763" s="5"/>
      <c r="C763" s="5"/>
      <c r="D763" s="5"/>
      <c r="E763" s="5"/>
      <c r="F763" s="4"/>
      <c r="G763" s="4"/>
      <c r="H763" s="4"/>
      <c r="I763" s="3"/>
      <c r="J763" s="3"/>
      <c r="K763"/>
      <c r="L763"/>
      <c r="M763" s="2"/>
    </row>
    <row r="764" spans="1:13" ht="16" x14ac:dyDescent="0.2">
      <c r="A764" s="5"/>
      <c r="B764" s="5"/>
      <c r="C764" s="5"/>
      <c r="D764" s="5"/>
      <c r="E764" s="5"/>
      <c r="F764" s="4"/>
      <c r="G764" s="4"/>
      <c r="H764" s="4"/>
      <c r="I764" s="3"/>
      <c r="J764" s="3"/>
      <c r="K764"/>
      <c r="L764"/>
      <c r="M764" s="2"/>
    </row>
    <row r="765" spans="1:13" ht="16" x14ac:dyDescent="0.2">
      <c r="A765" s="5"/>
      <c r="B765" s="5"/>
      <c r="C765" s="5"/>
      <c r="D765" s="5"/>
      <c r="E765" s="5"/>
      <c r="F765" s="4"/>
      <c r="G765" s="4"/>
      <c r="H765" s="4"/>
      <c r="I765" s="3"/>
      <c r="J765" s="3"/>
      <c r="K765"/>
      <c r="L765"/>
      <c r="M765" s="2"/>
    </row>
    <row r="766" spans="1:13" ht="16" x14ac:dyDescent="0.2">
      <c r="A766" s="5"/>
      <c r="B766" s="5"/>
      <c r="C766" s="5"/>
      <c r="D766" s="5"/>
      <c r="E766" s="5"/>
      <c r="F766" s="4"/>
      <c r="G766" s="4"/>
      <c r="H766" s="4"/>
      <c r="I766" s="3"/>
      <c r="J766" s="3"/>
      <c r="K766"/>
      <c r="L766"/>
      <c r="M766" s="2"/>
    </row>
    <row r="767" spans="1:13" ht="16" x14ac:dyDescent="0.2">
      <c r="A767" s="5"/>
      <c r="B767" s="5"/>
      <c r="C767" s="5"/>
      <c r="D767" s="5"/>
      <c r="E767" s="5"/>
      <c r="F767" s="4"/>
      <c r="G767" s="4"/>
      <c r="H767" s="4"/>
      <c r="I767" s="3"/>
      <c r="J767" s="3"/>
      <c r="K767"/>
      <c r="L767"/>
      <c r="M767" s="2"/>
    </row>
    <row r="768" spans="1:13" ht="16" x14ac:dyDescent="0.2">
      <c r="A768" s="5"/>
      <c r="B768" s="5"/>
      <c r="C768" s="5"/>
      <c r="D768" s="5"/>
      <c r="E768" s="5"/>
      <c r="F768" s="4"/>
      <c r="G768" s="4"/>
      <c r="H768" s="4"/>
      <c r="I768" s="3"/>
      <c r="J768" s="3"/>
      <c r="K768"/>
      <c r="L768"/>
      <c r="M768" s="2"/>
    </row>
    <row r="769" spans="1:13" ht="16" x14ac:dyDescent="0.2">
      <c r="A769" s="5"/>
      <c r="B769" s="5"/>
      <c r="C769" s="5"/>
      <c r="D769" s="5"/>
      <c r="E769" s="5"/>
      <c r="F769" s="4"/>
      <c r="G769" s="4"/>
      <c r="H769" s="4"/>
      <c r="I769" s="3"/>
      <c r="J769" s="3"/>
      <c r="K769"/>
      <c r="L769"/>
      <c r="M769" s="2"/>
    </row>
    <row r="770" spans="1:13" ht="16" x14ac:dyDescent="0.2">
      <c r="A770" s="5"/>
      <c r="B770" s="5"/>
      <c r="C770" s="5"/>
      <c r="D770" s="5"/>
      <c r="E770" s="5"/>
      <c r="F770" s="4"/>
      <c r="G770" s="4"/>
      <c r="H770" s="4"/>
      <c r="I770" s="3"/>
      <c r="J770" s="3"/>
      <c r="K770"/>
      <c r="L770"/>
      <c r="M770" s="2"/>
    </row>
    <row r="771" spans="1:13" ht="16" x14ac:dyDescent="0.2">
      <c r="A771" s="5"/>
      <c r="B771" s="5"/>
      <c r="C771" s="5"/>
      <c r="D771" s="5"/>
      <c r="E771" s="5"/>
      <c r="F771" s="4"/>
      <c r="G771" s="4"/>
      <c r="H771" s="4"/>
      <c r="I771" s="3"/>
      <c r="J771" s="3"/>
      <c r="K771"/>
      <c r="L771"/>
      <c r="M771" s="2"/>
    </row>
    <row r="772" spans="1:13" ht="16" x14ac:dyDescent="0.2">
      <c r="A772" s="5"/>
      <c r="B772" s="5"/>
      <c r="C772" s="5"/>
      <c r="D772" s="5"/>
      <c r="E772" s="5"/>
      <c r="F772" s="4"/>
      <c r="G772" s="4"/>
      <c r="H772" s="4"/>
      <c r="I772" s="3"/>
      <c r="J772" s="3"/>
      <c r="K772"/>
      <c r="L772"/>
      <c r="M772" s="2"/>
    </row>
    <row r="773" spans="1:13" ht="16" x14ac:dyDescent="0.2">
      <c r="A773" s="5"/>
      <c r="B773" s="5"/>
      <c r="C773" s="5"/>
      <c r="D773" s="5"/>
      <c r="E773" s="5"/>
      <c r="F773" s="4"/>
      <c r="G773" s="4"/>
      <c r="H773" s="4"/>
      <c r="I773" s="3"/>
      <c r="J773" s="3"/>
      <c r="K773"/>
      <c r="L773"/>
      <c r="M773" s="2"/>
    </row>
    <row r="774" spans="1:13" ht="16" x14ac:dyDescent="0.2">
      <c r="A774" s="5"/>
      <c r="B774" s="5"/>
      <c r="C774" s="5"/>
      <c r="D774" s="5"/>
      <c r="E774" s="5"/>
      <c r="F774" s="4"/>
      <c r="G774" s="4"/>
      <c r="H774" s="4"/>
      <c r="I774" s="3"/>
      <c r="J774" s="3"/>
      <c r="K774"/>
      <c r="L774"/>
      <c r="M774" s="2"/>
    </row>
    <row r="775" spans="1:13" ht="16" x14ac:dyDescent="0.2">
      <c r="A775" s="5"/>
      <c r="B775" s="5"/>
      <c r="C775" s="5"/>
      <c r="D775" s="5"/>
      <c r="E775" s="5"/>
      <c r="F775" s="4"/>
      <c r="G775" s="4"/>
      <c r="H775" s="4"/>
      <c r="I775" s="3"/>
      <c r="J775" s="3"/>
      <c r="K775"/>
      <c r="L775"/>
      <c r="M775" s="2"/>
    </row>
    <row r="776" spans="1:13" ht="16" x14ac:dyDescent="0.2">
      <c r="A776" s="5"/>
      <c r="B776" s="5"/>
      <c r="C776" s="5"/>
      <c r="D776" s="5"/>
      <c r="E776" s="5"/>
      <c r="F776" s="4"/>
      <c r="G776" s="4"/>
      <c r="H776" s="4"/>
      <c r="I776" s="3"/>
      <c r="J776" s="3"/>
      <c r="K776"/>
      <c r="L776"/>
      <c r="M776" s="2"/>
    </row>
    <row r="777" spans="1:13" ht="16" x14ac:dyDescent="0.2">
      <c r="A777" s="5"/>
      <c r="B777" s="5"/>
      <c r="C777" s="5"/>
      <c r="D777" s="5"/>
      <c r="E777" s="5"/>
      <c r="F777" s="4"/>
      <c r="G777" s="4"/>
      <c r="H777" s="4"/>
      <c r="I777" s="3"/>
      <c r="J777" s="3"/>
      <c r="K777"/>
      <c r="L777"/>
      <c r="M777" s="2"/>
    </row>
    <row r="778" spans="1:13" ht="16" x14ac:dyDescent="0.2">
      <c r="A778" s="5"/>
      <c r="B778" s="5"/>
      <c r="C778" s="5"/>
      <c r="D778" s="5"/>
      <c r="E778" s="5"/>
      <c r="F778" s="4"/>
      <c r="G778" s="4"/>
      <c r="H778" s="4"/>
      <c r="I778" s="3"/>
      <c r="J778" s="3"/>
      <c r="K778"/>
      <c r="L778"/>
      <c r="M778" s="2"/>
    </row>
    <row r="779" spans="1:13" ht="16" x14ac:dyDescent="0.2">
      <c r="A779" s="5"/>
      <c r="B779" s="5"/>
      <c r="C779" s="5"/>
      <c r="D779" s="5"/>
      <c r="E779" s="5"/>
      <c r="F779" s="4"/>
      <c r="G779" s="4"/>
      <c r="H779" s="4"/>
      <c r="I779" s="3"/>
      <c r="J779" s="3"/>
      <c r="K779"/>
      <c r="L779"/>
      <c r="M779" s="2"/>
    </row>
    <row r="780" spans="1:13" ht="16" x14ac:dyDescent="0.2">
      <c r="A780" s="5"/>
      <c r="B780" s="5"/>
      <c r="C780" s="5"/>
      <c r="D780" s="5"/>
      <c r="E780" s="5"/>
      <c r="F780" s="4"/>
      <c r="G780" s="4"/>
      <c r="H780" s="4"/>
      <c r="I780" s="3"/>
      <c r="J780" s="3"/>
      <c r="K780"/>
      <c r="L780"/>
      <c r="M780" s="2"/>
    </row>
    <row r="781" spans="1:13" ht="16" x14ac:dyDescent="0.2">
      <c r="A781" s="5"/>
      <c r="B781" s="5"/>
      <c r="C781" s="5"/>
      <c r="D781" s="5"/>
      <c r="E781" s="5"/>
      <c r="F781" s="4"/>
      <c r="G781" s="4"/>
      <c r="H781" s="4"/>
      <c r="I781" s="3"/>
      <c r="J781" s="3"/>
      <c r="K781"/>
      <c r="L781"/>
      <c r="M781" s="2"/>
    </row>
    <row r="782" spans="1:13" ht="16" x14ac:dyDescent="0.2">
      <c r="A782" s="5"/>
      <c r="B782" s="5"/>
      <c r="C782" s="5"/>
      <c r="D782" s="5"/>
      <c r="E782" s="5"/>
      <c r="F782" s="4"/>
      <c r="G782" s="4"/>
      <c r="H782" s="4"/>
      <c r="I782" s="3"/>
      <c r="J782" s="3"/>
      <c r="K782"/>
      <c r="L782"/>
      <c r="M782" s="2"/>
    </row>
    <row r="783" spans="1:13" ht="16" x14ac:dyDescent="0.2">
      <c r="A783" s="5"/>
      <c r="B783" s="5"/>
      <c r="C783" s="5"/>
      <c r="D783" s="5"/>
      <c r="E783" s="5"/>
      <c r="F783" s="4"/>
      <c r="G783" s="4"/>
      <c r="H783" s="4"/>
      <c r="I783" s="3"/>
      <c r="J783" s="3"/>
      <c r="K783"/>
      <c r="L783"/>
      <c r="M783" s="2"/>
    </row>
    <row r="784" spans="1:13" ht="16" x14ac:dyDescent="0.2">
      <c r="A784" s="5"/>
      <c r="B784" s="5"/>
      <c r="C784" s="5"/>
      <c r="D784" s="5"/>
      <c r="E784" s="5"/>
      <c r="F784" s="4"/>
      <c r="G784" s="4"/>
      <c r="H784" s="4"/>
      <c r="I784" s="3"/>
      <c r="J784" s="3"/>
    </row>
    <row r="785" spans="1:10" ht="16" x14ac:dyDescent="0.2">
      <c r="A785" s="5"/>
      <c r="B785" s="5"/>
      <c r="C785" s="5"/>
      <c r="D785" s="5"/>
      <c r="E785" s="5"/>
      <c r="F785" s="4"/>
      <c r="G785" s="4"/>
      <c r="H785" s="4"/>
      <c r="I785" s="3"/>
      <c r="J785" s="3"/>
    </row>
  </sheetData>
  <mergeCells count="41">
    <mergeCell ref="L58:R58"/>
    <mergeCell ref="H58:J58"/>
    <mergeCell ref="D30:H30"/>
    <mergeCell ref="B3:H4"/>
    <mergeCell ref="B6:H6"/>
    <mergeCell ref="D8:H8"/>
    <mergeCell ref="D10:H10"/>
    <mergeCell ref="D12:H12"/>
    <mergeCell ref="D14:H14"/>
    <mergeCell ref="D16:H16"/>
    <mergeCell ref="D18:H18"/>
    <mergeCell ref="D22:H22"/>
    <mergeCell ref="D24:H24"/>
    <mergeCell ref="D26:H26"/>
    <mergeCell ref="D44:H44"/>
    <mergeCell ref="D32:H32"/>
    <mergeCell ref="M32:Q32"/>
    <mergeCell ref="D34:H34"/>
    <mergeCell ref="M34:Q34"/>
    <mergeCell ref="D36:H36"/>
    <mergeCell ref="M36:Q36"/>
    <mergeCell ref="J40:Q43"/>
    <mergeCell ref="D38:H38"/>
    <mergeCell ref="M38:Q38"/>
    <mergeCell ref="A40:H40"/>
    <mergeCell ref="D42:H42"/>
    <mergeCell ref="A121:H121"/>
    <mergeCell ref="A124:I124"/>
    <mergeCell ref="D52:H52"/>
    <mergeCell ref="D20:H20"/>
    <mergeCell ref="D81:H82"/>
    <mergeCell ref="D84:H84"/>
    <mergeCell ref="D91:H92"/>
    <mergeCell ref="D95:H96"/>
    <mergeCell ref="D102:H103"/>
    <mergeCell ref="D114:H117"/>
    <mergeCell ref="D46:H46"/>
    <mergeCell ref="D48:H48"/>
    <mergeCell ref="D50:H50"/>
    <mergeCell ref="A54:H54"/>
    <mergeCell ref="B56:H56"/>
  </mergeCells>
  <printOptions horizontalCentered="1" verticalCentered="1"/>
  <pageMargins left="0.74803149606299213" right="0.74803149606299213" top="0.98425196850393704" bottom="0.98425196850393704" header="0" footer="0"/>
  <pageSetup scale="32" orientation="portrait" r:id="rId1"/>
  <headerFooter alignWithMargins="0">
    <oddHeader>&amp;L&amp;"Calibri,Normal"&amp;K000000UNAM - Facultad de Estudios Superiores Cuautitlán&amp;R&amp;"Calibri,Normal"&amp;K000000Visión general de la reactividad química en disolución acuosa en sistemas multicomponente</oddHeader>
    <oddFooter>&amp;LDr. Arturo de Jesús García Mendoza&amp;CPágina -&amp;P--&amp;R&amp;D</oddFooter>
  </headerFooter>
  <ignoredErrors>
    <ignoredError sqref="B60:B67" calculatedColumn="1"/>
  </ignoredError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CC_Pot_Fluoruro</vt:lpstr>
      <vt:lpstr>CC_Pot_F_Cl</vt:lpstr>
      <vt:lpstr>CC_Pot_F_Cl_Ac</vt:lpstr>
      <vt:lpstr>CC_Pot_F_Cl!Área_de_impresión</vt:lpstr>
      <vt:lpstr>CC_Pot_F_Cl_Ac!Área_de_impresión</vt:lpstr>
      <vt:lpstr>CC_Pot_Fluoruro!Área_de_impresión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Arturo de Jesús García Mendoza</dc:creator>
  <cp:lastModifiedBy>Arturo de Jesús García Mendoza</cp:lastModifiedBy>
  <dcterms:created xsi:type="dcterms:W3CDTF">2021-08-02T13:41:58Z</dcterms:created>
  <dcterms:modified xsi:type="dcterms:W3CDTF">2025-01-15T02:28:00Z</dcterms:modified>
</cp:coreProperties>
</file>