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Analítica 1\Teoría\2020-2\"/>
    </mc:Choice>
  </mc:AlternateContent>
  <bookViews>
    <workbookView xWindow="0" yWindow="0" windowWidth="20490" windowHeight="7650"/>
  </bookViews>
  <sheets>
    <sheet name="Tabla complejos" sheetId="1" r:id="rId1"/>
    <sheet name="Curva com" sheetId="4" r:id="rId2"/>
    <sheet name="Tabla REDOX" sheetId="5" r:id="rId3"/>
    <sheet name="Gráfico REDOX" sheetId="6" r:id="rId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5" l="1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4" i="5"/>
  <c r="Q41" i="5"/>
  <c r="Q42" i="5"/>
  <c r="Q43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20" i="5"/>
  <c r="Q21" i="5"/>
  <c r="Q22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5" i="5"/>
  <c r="R5" i="1"/>
  <c r="R6" i="1"/>
  <c r="R7" i="1"/>
  <c r="R8" i="1"/>
  <c r="R9" i="1"/>
  <c r="R10" i="1"/>
  <c r="R11" i="1"/>
  <c r="R12" i="1"/>
  <c r="R4" i="1"/>
  <c r="R15" i="1"/>
  <c r="R16" i="1"/>
  <c r="R17" i="1"/>
  <c r="R18" i="1"/>
  <c r="R19" i="1"/>
  <c r="R20" i="1"/>
  <c r="R21" i="1"/>
  <c r="R22" i="1"/>
  <c r="R23" i="1"/>
  <c r="R14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7" i="1"/>
</calcChain>
</file>

<file path=xl/sharedStrings.xml><?xml version="1.0" encoding="utf-8"?>
<sst xmlns="http://schemas.openxmlformats.org/spreadsheetml/2006/main" count="102" uniqueCount="71">
  <si>
    <t>primera reacción que ocurre</t>
  </si>
  <si>
    <t>+</t>
  </si>
  <si>
    <t></t>
  </si>
  <si>
    <t>Situación</t>
  </si>
  <si>
    <t>Inicio</t>
  </si>
  <si>
    <r>
      <t>C</t>
    </r>
    <r>
      <rPr>
        <vertAlign val="subscript"/>
        <sz val="12"/>
        <color indexed="8"/>
        <rFont val="Calibri"/>
      </rPr>
      <t>0</t>
    </r>
  </si>
  <si>
    <t>Adiciona</t>
  </si>
  <si>
    <r>
      <t>fC</t>
    </r>
    <r>
      <rPr>
        <vertAlign val="subscript"/>
        <sz val="12"/>
        <color indexed="8"/>
        <rFont val="Calibri"/>
      </rPr>
      <t>0</t>
    </r>
  </si>
  <si>
    <t>Reacciona</t>
  </si>
  <si>
    <t>0&lt;f&lt;1</t>
  </si>
  <si>
    <r>
      <t>C</t>
    </r>
    <r>
      <rPr>
        <vertAlign val="subscript"/>
        <sz val="12"/>
        <color indexed="8"/>
        <rFont val="Calibri"/>
      </rPr>
      <t>0</t>
    </r>
    <r>
      <rPr>
        <sz val="12"/>
        <color theme="1"/>
        <rFont val="Calibri"/>
        <family val="2"/>
        <scheme val="minor"/>
      </rPr>
      <t>(1-f)</t>
    </r>
  </si>
  <si>
    <t>f= 1</t>
  </si>
  <si>
    <t>εCo</t>
  </si>
  <si>
    <t>1&lt;f&lt;2</t>
  </si>
  <si>
    <t>Co</t>
  </si>
  <si>
    <t>f</t>
  </si>
  <si>
    <t>Trazar la curva de valoración teórica de Ca2+ con EDTA</t>
  </si>
  <si>
    <t xml:space="preserve"> Concentración Mg2+ = 0.00911 mol/L, en la bureta estará el EDTA</t>
  </si>
  <si>
    <t>Mg2+</t>
  </si>
  <si>
    <t>Y4-</t>
  </si>
  <si>
    <t>MgY2-</t>
  </si>
  <si>
    <t>Receptor solo</t>
  </si>
  <si>
    <t xml:space="preserve">Ecuación  </t>
  </si>
  <si>
    <t>Indefinido</t>
  </si>
  <si>
    <t>Sistema tipo buffer (donador y receptor del mismo par)</t>
  </si>
  <si>
    <t>Donador débil</t>
  </si>
  <si>
    <t>pY = 1/2pKd -1/2 log Co</t>
  </si>
  <si>
    <t xml:space="preserve">Mezcla de donadores. </t>
  </si>
  <si>
    <t>pY</t>
  </si>
  <si>
    <t>Log Keq</t>
  </si>
  <si>
    <t>pY = -log (Co(f-1))</t>
  </si>
  <si>
    <t>fCo-Co</t>
  </si>
  <si>
    <t>pY = pKa + log ([Co(1-f)]/[fCo])</t>
  </si>
  <si>
    <t>Trazar la curva de valoración teórica de la normalización de permanganato de potasio con hiero (II)</t>
  </si>
  <si>
    <t xml:space="preserve"> Concentración Fe2+ = 0.01 mol/L, en la bureta estará el permanganato</t>
  </si>
  <si>
    <t>Balancear la ecuación</t>
  </si>
  <si>
    <t>Fe2+</t>
  </si>
  <si>
    <t>Fe3+</t>
  </si>
  <si>
    <t>1e-</t>
  </si>
  <si>
    <t>MnO4-</t>
  </si>
  <si>
    <t>Mn2+</t>
  </si>
  <si>
    <t>4H20</t>
  </si>
  <si>
    <t>8H+            +</t>
  </si>
  <si>
    <t>5e-      +</t>
  </si>
  <si>
    <t>8H+         +</t>
  </si>
  <si>
    <t>5Fe2+          +</t>
  </si>
  <si>
    <t xml:space="preserve">MnO4-     </t>
  </si>
  <si>
    <t>Mn2+        +</t>
  </si>
  <si>
    <t>5Fe3+       +</t>
  </si>
  <si>
    <t xml:space="preserve">5Fe2+   </t>
  </si>
  <si>
    <t xml:space="preserve">Mn2+    </t>
  </si>
  <si>
    <t xml:space="preserve">5Fe3+ </t>
  </si>
  <si>
    <t>E°</t>
  </si>
  <si>
    <t>Reductor solo</t>
  </si>
  <si>
    <t>f= 1/5</t>
  </si>
  <si>
    <t>0&lt;f&lt;1/5</t>
  </si>
  <si>
    <t>*Se lleva al doble del punto de eqivalencia</t>
  </si>
  <si>
    <t>1/5&lt;f&lt;2/5*</t>
  </si>
  <si>
    <r>
      <t>5fC</t>
    </r>
    <r>
      <rPr>
        <vertAlign val="subscript"/>
        <sz val="12"/>
        <color indexed="8"/>
        <rFont val="Calibri"/>
      </rPr>
      <t>0</t>
    </r>
  </si>
  <si>
    <t>5fCo</t>
  </si>
  <si>
    <t>Co - 5fCo   Co(1-5f)</t>
  </si>
  <si>
    <t>1/5Co</t>
  </si>
  <si>
    <t>fCo-1/5Co   Co(f-1/5)</t>
  </si>
  <si>
    <t>Potencial lo impone el par hierro</t>
  </si>
  <si>
    <t>E= E° + 0.06/1 log [5fCo]/[Co(1-5f)]</t>
  </si>
  <si>
    <t>Oxidante y reductor de distinto par</t>
  </si>
  <si>
    <t>E = (n1E1 + n2E2) / n1+ n2</t>
  </si>
  <si>
    <t>Potencial lo impone las especie de MnO4</t>
  </si>
  <si>
    <t>E</t>
  </si>
  <si>
    <t>E= E° + 0.06/5 log [Co(f-1/5)]/[1/5Co]</t>
  </si>
  <si>
    <t>Ecuación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</si>
</sst>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vertAlign val="subscript"/>
      <sz val="12"/>
      <color indexed="8"/>
      <name val="Calibri"/>
    </font>
    <font>
      <sz val="12"/>
      <color rgb="FFFF0000"/>
      <name val="Calibri"/>
      <family val="2"/>
      <scheme val="minor"/>
    </font>
    <font>
      <sz val="12"/>
      <color theme="1"/>
      <name val="Wingdings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0" fillId="0" borderId="0" xfId="0" quotePrefix="1" applyAlignment="1">
      <alignment horizontal="center"/>
    </xf>
    <xf numFmtId="0" fontId="6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/>
    <xf numFmtId="0" fontId="0" fillId="7" borderId="0" xfId="0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6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6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'Tabla complejos'!$Q$4:$Q$23</c:f>
              <c:numCache>
                <c:formatCode>General</c:formatCode>
                <c:ptCount val="2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</c:numCache>
            </c:numRef>
          </c:xVal>
          <c:yVal>
            <c:numRef>
              <c:f>'Tabla complejos'!$R$4:$R$23</c:f>
              <c:numCache>
                <c:formatCode>General</c:formatCode>
                <c:ptCount val="20"/>
                <c:pt idx="0">
                  <c:v>9.6542425094393245</c:v>
                </c:pt>
                <c:pt idx="1">
                  <c:v>9.3020599913279618</c:v>
                </c:pt>
                <c:pt idx="2">
                  <c:v>9.0679767852945936</c:v>
                </c:pt>
                <c:pt idx="3">
                  <c:v>8.8760912590556806</c:v>
                </c:pt>
                <c:pt idx="4">
                  <c:v>8.6999999999999993</c:v>
                </c:pt>
                <c:pt idx="5">
                  <c:v>8.5239087409443179</c:v>
                </c:pt>
                <c:pt idx="6">
                  <c:v>8.332023214705405</c:v>
                </c:pt>
                <c:pt idx="7">
                  <c:v>8.0979400086720368</c:v>
                </c:pt>
                <c:pt idx="8">
                  <c:v>7.745757490560675</c:v>
                </c:pt>
                <c:pt idx="9">
                  <c:v>5.37</c:v>
                </c:pt>
                <c:pt idx="10">
                  <c:v>3.0404816230270022</c:v>
                </c:pt>
                <c:pt idx="11">
                  <c:v>2.7394516273630205</c:v>
                </c:pt>
                <c:pt idx="12">
                  <c:v>2.5633603683073392</c:v>
                </c:pt>
                <c:pt idx="13">
                  <c:v>2.4384216316990392</c:v>
                </c:pt>
                <c:pt idx="14">
                  <c:v>2.3415116186909826</c:v>
                </c:pt>
                <c:pt idx="15">
                  <c:v>2.2623303726433579</c:v>
                </c:pt>
                <c:pt idx="16">
                  <c:v>2.1953835830127448</c:v>
                </c:pt>
                <c:pt idx="17">
                  <c:v>2.137391636035058</c:v>
                </c:pt>
                <c:pt idx="18">
                  <c:v>2.0862391135876766</c:v>
                </c:pt>
                <c:pt idx="19">
                  <c:v>2.0404816230270018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77-43C6-B66E-5EF015F9B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3779263"/>
        <c:axId val="966349167"/>
      </c:scatterChart>
      <c:valAx>
        <c:axId val="823779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6349167"/>
        <c:crosses val="autoZero"/>
        <c:crossBetween val="midCat"/>
      </c:valAx>
      <c:valAx>
        <c:axId val="96634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37792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'Tabla REDOX'!$Q$4:$Q$43</c:f>
              <c:numCache>
                <c:formatCode>General</c:formatCode>
                <c:ptCount val="4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'Tabla REDOX'!$R$4:$R$43</c:f>
              <c:numCache>
                <c:formatCode>General</c:formatCode>
                <c:ptCount val="40"/>
                <c:pt idx="0">
                  <c:v>0.69327478394283026</c:v>
                </c:pt>
                <c:pt idx="1">
                  <c:v>0.71274544943364049</c:v>
                </c:pt>
                <c:pt idx="2">
                  <c:v>0.72480034000048332</c:v>
                </c:pt>
                <c:pt idx="3">
                  <c:v>0.73387640052032233</c:v>
                </c:pt>
                <c:pt idx="4">
                  <c:v>0.74137272471682025</c:v>
                </c:pt>
                <c:pt idx="5">
                  <c:v>0.7479213928823244</c:v>
                </c:pt>
                <c:pt idx="6">
                  <c:v>0.75386928126244523</c:v>
                </c:pt>
                <c:pt idx="7">
                  <c:v>0.75943452445665915</c:v>
                </c:pt>
                <c:pt idx="8">
                  <c:v>0.76477098945686606</c:v>
                </c:pt>
                <c:pt idx="9">
                  <c:v>0.77</c:v>
                </c:pt>
                <c:pt idx="10">
                  <c:v>0.77522901054313398</c:v>
                </c:pt>
                <c:pt idx="11">
                  <c:v>0.78056547554334088</c:v>
                </c:pt>
                <c:pt idx="12">
                  <c:v>0.7861307187375548</c:v>
                </c:pt>
                <c:pt idx="13">
                  <c:v>0.79207860711767564</c:v>
                </c:pt>
                <c:pt idx="14">
                  <c:v>0.79862727528317978</c:v>
                </c:pt>
                <c:pt idx="15">
                  <c:v>0.80612359947967782</c:v>
                </c:pt>
                <c:pt idx="16">
                  <c:v>0.81519965999951671</c:v>
                </c:pt>
                <c:pt idx="17">
                  <c:v>0.82725455056635955</c:v>
                </c:pt>
                <c:pt idx="18">
                  <c:v>0.84672521605716988</c:v>
                </c:pt>
                <c:pt idx="19">
                  <c:v>1.38</c:v>
                </c:pt>
                <c:pt idx="20">
                  <c:v>1.4943876400520322</c:v>
                </c:pt>
                <c:pt idx="21">
                  <c:v>1.498</c:v>
                </c:pt>
                <c:pt idx="22">
                  <c:v>1.5001130951086683</c:v>
                </c:pt>
                <c:pt idx="23">
                  <c:v>1.5016123599479678</c:v>
                </c:pt>
                <c:pt idx="24">
                  <c:v>1.5027752801040644</c:v>
                </c:pt>
                <c:pt idx="25">
                  <c:v>1.5037254550566359</c:v>
                </c:pt>
                <c:pt idx="26">
                  <c:v>1.5045288165322033</c:v>
                </c:pt>
                <c:pt idx="27">
                  <c:v>1.5052247198959356</c:v>
                </c:pt>
                <c:pt idx="28">
                  <c:v>1.5058385501653042</c:v>
                </c:pt>
                <c:pt idx="29">
                  <c:v>1.5063876400520322</c:v>
                </c:pt>
                <c:pt idx="30">
                  <c:v>1.506884352273931</c:v>
                </c:pt>
                <c:pt idx="31">
                  <c:v>1.5073378150046037</c:v>
                </c:pt>
                <c:pt idx="32">
                  <c:v>1.5077549602797142</c:v>
                </c:pt>
                <c:pt idx="33">
                  <c:v>1.5081411764801711</c:v>
                </c:pt>
                <c:pt idx="34">
                  <c:v>1.5085007351607005</c:v>
                </c:pt>
                <c:pt idx="35">
                  <c:v>1.5088370798439033</c:v>
                </c:pt>
                <c:pt idx="36">
                  <c:v>1.5091530271085716</c:v>
                </c:pt>
                <c:pt idx="37">
                  <c:v>1.5094509101132718</c:v>
                </c:pt>
                <c:pt idx="38">
                  <c:v>1.5097326832634661</c:v>
                </c:pt>
                <c:pt idx="39">
                  <c:v>1.51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D0-4618-BBEC-320612BC3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205151"/>
        <c:axId val="964204735"/>
      </c:scatterChart>
      <c:valAx>
        <c:axId val="964205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4204735"/>
        <c:crosses val="autoZero"/>
        <c:crossBetween val="midCat"/>
      </c:valAx>
      <c:valAx>
        <c:axId val="964204735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4205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104" cy="62838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104" cy="62838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4"/>
  <sheetViews>
    <sheetView tabSelected="1" zoomScaleNormal="100" zoomScalePageLayoutView="150" workbookViewId="0">
      <selection activeCell="R8" sqref="R8"/>
    </sheetView>
  </sheetViews>
  <sheetFormatPr baseColWidth="10" defaultRowHeight="15.75"/>
  <cols>
    <col min="2" max="2" width="12.625" customWidth="1"/>
    <col min="17" max="17" width="11" style="8"/>
    <col min="18" max="18" width="10.875" style="8" customWidth="1"/>
    <col min="19" max="19" width="12" style="4" customWidth="1"/>
    <col min="20" max="20" width="2.375" customWidth="1"/>
    <col min="21" max="21" width="5.875" customWidth="1"/>
  </cols>
  <sheetData>
    <row r="2" spans="1:22" s="2" customFormat="1" ht="21">
      <c r="A2" s="22" t="s">
        <v>16</v>
      </c>
      <c r="B2" s="1"/>
      <c r="C2" s="1"/>
      <c r="D2" s="1"/>
      <c r="E2" s="1"/>
      <c r="F2" s="1"/>
      <c r="G2" s="1"/>
      <c r="H2" s="1"/>
      <c r="I2" s="1"/>
      <c r="J2" s="1"/>
      <c r="Q2" s="3"/>
      <c r="R2" s="3"/>
      <c r="S2" s="3"/>
    </row>
    <row r="3" spans="1:22" s="2" customFormat="1" ht="21">
      <c r="A3" s="23" t="s">
        <v>17</v>
      </c>
      <c r="B3" s="1"/>
      <c r="C3" s="1"/>
      <c r="D3" s="1"/>
      <c r="E3" s="1"/>
      <c r="F3" s="1"/>
      <c r="G3" s="1"/>
      <c r="H3" s="1"/>
      <c r="I3" s="1"/>
      <c r="J3" s="1"/>
      <c r="Q3" s="43" t="s">
        <v>15</v>
      </c>
      <c r="R3" s="43" t="s">
        <v>28</v>
      </c>
      <c r="S3" s="3"/>
    </row>
    <row r="4" spans="1:22">
      <c r="L4" s="8"/>
      <c r="M4" s="8"/>
      <c r="N4" s="8"/>
      <c r="Q4" s="8">
        <v>0.1</v>
      </c>
      <c r="R4" s="8">
        <f>$N$6+LOG10(((1-Q4)/Q4))</f>
        <v>9.6542425094393245</v>
      </c>
    </row>
    <row r="5" spans="1:22">
      <c r="L5" s="8"/>
      <c r="M5" s="8"/>
      <c r="N5" s="8"/>
      <c r="Q5" s="8">
        <v>0.2</v>
      </c>
      <c r="R5" s="8">
        <f t="shared" ref="R5:R12" si="0">$N$6+LOG10(((1-Q5)/Q5))</f>
        <v>9.3020599913279618</v>
      </c>
    </row>
    <row r="6" spans="1:22">
      <c r="E6" s="4"/>
      <c r="F6" s="24"/>
      <c r="G6" s="24"/>
      <c r="H6" s="24"/>
      <c r="I6" s="4"/>
      <c r="K6" s="4"/>
      <c r="L6" s="8"/>
      <c r="M6" s="8" t="s">
        <v>29</v>
      </c>
      <c r="N6" s="8">
        <v>8.6999999999999993</v>
      </c>
      <c r="Q6" s="8">
        <v>0.3</v>
      </c>
      <c r="R6" s="8">
        <f t="shared" si="0"/>
        <v>9.0679767852945936</v>
      </c>
      <c r="U6" s="4"/>
      <c r="V6" s="4"/>
    </row>
    <row r="7" spans="1:22">
      <c r="K7" s="4"/>
      <c r="L7" s="8"/>
      <c r="M7" s="8" t="s">
        <v>14</v>
      </c>
      <c r="N7" s="8">
        <v>9.11E-3</v>
      </c>
      <c r="O7" s="4"/>
      <c r="Q7" s="8">
        <f>Q6+0.1</f>
        <v>0.4</v>
      </c>
      <c r="R7" s="8">
        <f t="shared" si="0"/>
        <v>8.8760912590556806</v>
      </c>
      <c r="U7" s="4"/>
      <c r="V7" s="4"/>
    </row>
    <row r="8" spans="1:22">
      <c r="L8" s="8"/>
      <c r="M8" s="8"/>
      <c r="N8" s="8"/>
      <c r="O8" s="4"/>
      <c r="Q8" s="8">
        <f t="shared" ref="Q8:Q30" si="1">Q7+0.1</f>
        <v>0.5</v>
      </c>
      <c r="R8" s="8">
        <f t="shared" si="0"/>
        <v>8.6999999999999993</v>
      </c>
      <c r="U8" s="4"/>
      <c r="V8" s="4"/>
    </row>
    <row r="9" spans="1:22">
      <c r="I9" s="5"/>
      <c r="J9" s="5"/>
      <c r="L9" s="8"/>
      <c r="M9" s="8"/>
      <c r="N9" s="8"/>
      <c r="Q9" s="8">
        <f t="shared" si="1"/>
        <v>0.6</v>
      </c>
      <c r="R9" s="8">
        <f t="shared" si="0"/>
        <v>8.5239087409443179</v>
      </c>
      <c r="U9" s="4"/>
      <c r="V9" s="4"/>
    </row>
    <row r="10" spans="1:22">
      <c r="L10" s="8"/>
      <c r="M10" s="8"/>
      <c r="N10" s="8"/>
      <c r="Q10" s="8">
        <f t="shared" si="1"/>
        <v>0.7</v>
      </c>
      <c r="R10" s="8">
        <f t="shared" si="0"/>
        <v>8.332023214705405</v>
      </c>
      <c r="U10" s="4"/>
      <c r="V10" s="4"/>
    </row>
    <row r="11" spans="1:22">
      <c r="L11" s="4"/>
      <c r="M11" s="4"/>
      <c r="Q11" s="8">
        <f t="shared" si="1"/>
        <v>0.79999999999999993</v>
      </c>
      <c r="R11" s="8">
        <f t="shared" si="0"/>
        <v>8.0979400086720368</v>
      </c>
      <c r="U11" s="6"/>
      <c r="V11" s="6"/>
    </row>
    <row r="12" spans="1:22">
      <c r="E12" s="4"/>
      <c r="F12" s="4"/>
      <c r="G12" s="4"/>
      <c r="H12" s="4"/>
      <c r="I12" s="24"/>
      <c r="Q12" s="8">
        <f t="shared" si="1"/>
        <v>0.89999999999999991</v>
      </c>
      <c r="R12" s="8">
        <f t="shared" si="0"/>
        <v>7.745757490560675</v>
      </c>
      <c r="U12" s="4"/>
      <c r="V12" s="4"/>
    </row>
    <row r="13" spans="1:22">
      <c r="E13" s="4"/>
      <c r="F13" s="4"/>
      <c r="G13" s="4"/>
      <c r="H13" s="4"/>
      <c r="I13" s="4"/>
      <c r="J13" s="4"/>
      <c r="Q13" s="8">
        <f t="shared" si="1"/>
        <v>0.99999999999999989</v>
      </c>
      <c r="R13" s="8">
        <v>5.37</v>
      </c>
      <c r="U13" s="4"/>
      <c r="V13" s="4"/>
    </row>
    <row r="14" spans="1:22">
      <c r="E14" s="4"/>
      <c r="F14" s="4"/>
      <c r="G14" s="4"/>
      <c r="H14" s="4"/>
      <c r="I14" s="4"/>
      <c r="J14" s="4"/>
      <c r="Q14" s="8">
        <f t="shared" si="1"/>
        <v>1.0999999999999999</v>
      </c>
      <c r="R14" s="8">
        <f>-LOG10($N$7*(Q14-1))</f>
        <v>3.0404816230270022</v>
      </c>
      <c r="U14" s="4"/>
      <c r="V14" s="4"/>
    </row>
    <row r="15" spans="1:22">
      <c r="F15" s="4"/>
      <c r="G15" s="4"/>
      <c r="H15" s="4"/>
      <c r="I15" s="40" t="s">
        <v>0</v>
      </c>
      <c r="J15" s="40"/>
      <c r="K15" s="40"/>
      <c r="Q15" s="8">
        <f t="shared" si="1"/>
        <v>1.2</v>
      </c>
      <c r="R15" s="8">
        <f t="shared" ref="R15:R23" si="2">-LOG10($N$7*(Q15-1))</f>
        <v>2.7394516273630205</v>
      </c>
      <c r="U15" s="4"/>
      <c r="V15" s="4"/>
    </row>
    <row r="16" spans="1:22">
      <c r="A16" s="7"/>
      <c r="B16" s="27" t="s">
        <v>18</v>
      </c>
      <c r="C16" s="27" t="s">
        <v>1</v>
      </c>
      <c r="D16" s="27" t="s">
        <v>19</v>
      </c>
      <c r="E16" s="28" t="s">
        <v>2</v>
      </c>
      <c r="F16" s="29" t="s">
        <v>20</v>
      </c>
      <c r="G16" s="27"/>
      <c r="H16" s="27"/>
      <c r="I16" s="41" t="s">
        <v>3</v>
      </c>
      <c r="J16" s="42"/>
      <c r="K16" s="42"/>
      <c r="N16" s="34" t="s">
        <v>22</v>
      </c>
      <c r="O16" s="34"/>
      <c r="P16" s="34"/>
      <c r="Q16" s="8">
        <f t="shared" si="1"/>
        <v>1.3</v>
      </c>
      <c r="R16" s="8">
        <f t="shared" si="2"/>
        <v>2.5633603683073392</v>
      </c>
      <c r="U16" s="4"/>
      <c r="V16" s="4"/>
    </row>
    <row r="17" spans="1:22" ht="18.75">
      <c r="A17" s="7" t="s">
        <v>4</v>
      </c>
      <c r="B17" s="7" t="s">
        <v>5</v>
      </c>
      <c r="C17" s="7"/>
      <c r="D17" s="7"/>
      <c r="E17" s="7"/>
      <c r="F17" s="7"/>
      <c r="G17" s="7"/>
      <c r="H17" s="7"/>
      <c r="I17" s="35" t="s">
        <v>21</v>
      </c>
      <c r="J17" s="34"/>
      <c r="K17" s="34"/>
      <c r="L17" s="34"/>
      <c r="M17" s="34"/>
      <c r="N17" s="34" t="s">
        <v>23</v>
      </c>
      <c r="O17" s="34"/>
      <c r="P17" s="34"/>
      <c r="Q17" s="8">
        <f t="shared" si="1"/>
        <v>1.4000000000000001</v>
      </c>
      <c r="R17" s="8">
        <f t="shared" si="2"/>
        <v>2.4384216316990392</v>
      </c>
      <c r="U17" s="4"/>
      <c r="V17" s="4"/>
    </row>
    <row r="18" spans="1:22" ht="18.75">
      <c r="A18" s="7" t="s">
        <v>6</v>
      </c>
      <c r="B18" s="7"/>
      <c r="C18" s="7"/>
      <c r="D18" s="7" t="s">
        <v>7</v>
      </c>
      <c r="E18" s="7"/>
      <c r="F18" s="7"/>
      <c r="G18" s="7"/>
      <c r="H18" s="7"/>
      <c r="I18" s="9"/>
      <c r="J18" s="9"/>
      <c r="K18" s="9"/>
      <c r="L18" s="10"/>
      <c r="M18" s="9"/>
      <c r="N18" s="9"/>
      <c r="O18" s="9"/>
      <c r="P18" s="9"/>
      <c r="Q18" s="8">
        <f t="shared" si="1"/>
        <v>1.5000000000000002</v>
      </c>
      <c r="R18" s="8">
        <f t="shared" si="2"/>
        <v>2.3415116186909826</v>
      </c>
      <c r="U18" s="4"/>
      <c r="V18" s="4"/>
    </row>
    <row r="19" spans="1:22" ht="18.75">
      <c r="A19" s="7" t="s">
        <v>8</v>
      </c>
      <c r="B19" s="7" t="s">
        <v>7</v>
      </c>
      <c r="C19" s="7"/>
      <c r="D19" s="7"/>
      <c r="E19" s="7"/>
      <c r="F19" s="7"/>
      <c r="G19" s="7"/>
      <c r="H19" s="7"/>
      <c r="I19" s="9"/>
      <c r="J19" s="9"/>
      <c r="K19" s="9"/>
      <c r="L19" s="10"/>
      <c r="M19" s="9"/>
      <c r="N19" s="9"/>
      <c r="O19" s="9"/>
      <c r="P19" s="9"/>
      <c r="Q19" s="8">
        <f t="shared" si="1"/>
        <v>1.6000000000000003</v>
      </c>
      <c r="R19" s="8">
        <f t="shared" si="2"/>
        <v>2.2623303726433579</v>
      </c>
      <c r="U19" s="4"/>
      <c r="V19" s="4"/>
    </row>
    <row r="20" spans="1:22" ht="18.75">
      <c r="A20" s="7" t="s">
        <v>9</v>
      </c>
      <c r="B20" s="7" t="s">
        <v>10</v>
      </c>
      <c r="C20" s="7"/>
      <c r="D20" s="7">
        <v>0</v>
      </c>
      <c r="E20" s="7"/>
      <c r="F20" s="11" t="s">
        <v>7</v>
      </c>
      <c r="G20" s="7"/>
      <c r="H20" s="7"/>
      <c r="I20" s="35" t="s">
        <v>24</v>
      </c>
      <c r="J20" s="34"/>
      <c r="K20" s="34"/>
      <c r="L20" s="34"/>
      <c r="M20" s="34"/>
      <c r="N20" s="34" t="s">
        <v>32</v>
      </c>
      <c r="O20" s="34"/>
      <c r="P20" s="34"/>
      <c r="Q20" s="8">
        <f t="shared" si="1"/>
        <v>1.7000000000000004</v>
      </c>
      <c r="R20" s="8">
        <f t="shared" si="2"/>
        <v>2.1953835830127448</v>
      </c>
      <c r="U20" s="4"/>
      <c r="V20" s="4"/>
    </row>
    <row r="21" spans="1:22" ht="18.75">
      <c r="A21" s="7" t="s">
        <v>11</v>
      </c>
      <c r="B21" s="7" t="s">
        <v>12</v>
      </c>
      <c r="C21" s="7"/>
      <c r="D21" s="7" t="s">
        <v>12</v>
      </c>
      <c r="E21" s="7"/>
      <c r="F21" s="11" t="s">
        <v>5</v>
      </c>
      <c r="G21" s="7"/>
      <c r="H21" s="7"/>
      <c r="I21" s="35" t="s">
        <v>25</v>
      </c>
      <c r="J21" s="34"/>
      <c r="K21" s="34"/>
      <c r="L21" s="34"/>
      <c r="M21" s="34"/>
      <c r="N21" s="34" t="s">
        <v>26</v>
      </c>
      <c r="O21" s="34"/>
      <c r="P21" s="34"/>
      <c r="Q21" s="8">
        <f t="shared" si="1"/>
        <v>1.8000000000000005</v>
      </c>
      <c r="R21" s="8">
        <f t="shared" si="2"/>
        <v>2.137391636035058</v>
      </c>
      <c r="U21" s="4"/>
      <c r="V21" s="4"/>
    </row>
    <row r="22" spans="1:22">
      <c r="A22" s="7" t="s">
        <v>13</v>
      </c>
      <c r="B22" s="7" t="s">
        <v>12</v>
      </c>
      <c r="C22" s="30"/>
      <c r="D22" s="30" t="s">
        <v>31</v>
      </c>
      <c r="E22" s="30"/>
      <c r="F22" s="30" t="s">
        <v>14</v>
      </c>
      <c r="G22" s="30"/>
      <c r="H22" s="30"/>
      <c r="I22" s="17"/>
      <c r="J22" s="17"/>
      <c r="K22" s="17" t="s">
        <v>27</v>
      </c>
      <c r="L22" s="17"/>
      <c r="M22" s="17"/>
      <c r="N22" s="9"/>
      <c r="O22" s="9" t="s">
        <v>30</v>
      </c>
      <c r="P22" s="9"/>
      <c r="Q22" s="8">
        <f t="shared" si="1"/>
        <v>1.9000000000000006</v>
      </c>
      <c r="R22" s="8">
        <f t="shared" si="2"/>
        <v>2.0862391135876766</v>
      </c>
      <c r="T22" s="32"/>
      <c r="U22" s="31"/>
      <c r="V22" s="31"/>
    </row>
    <row r="23" spans="1:22">
      <c r="A23" s="13"/>
      <c r="B23" s="13"/>
      <c r="C23" s="13"/>
      <c r="D23" s="13"/>
      <c r="E23" s="13"/>
      <c r="F23" s="15"/>
      <c r="G23" s="13"/>
      <c r="H23" s="13"/>
      <c r="I23" s="33"/>
      <c r="J23" s="33"/>
      <c r="K23" s="33"/>
      <c r="L23" s="33"/>
      <c r="M23" s="33"/>
      <c r="N23" s="34"/>
      <c r="O23" s="34"/>
      <c r="P23" s="34"/>
      <c r="Q23" s="8">
        <f t="shared" si="1"/>
        <v>2.0000000000000004</v>
      </c>
      <c r="R23" s="8">
        <f t="shared" si="2"/>
        <v>2.0404816230270018</v>
      </c>
      <c r="S23" s="31"/>
      <c r="T23" s="32"/>
      <c r="U23" s="31"/>
      <c r="V23" s="31"/>
    </row>
    <row r="24" spans="1:22">
      <c r="A24" s="13"/>
      <c r="B24" s="13"/>
      <c r="C24" s="13"/>
      <c r="D24" s="13"/>
      <c r="E24" s="13"/>
      <c r="F24" s="15"/>
      <c r="G24" s="13"/>
      <c r="H24" s="13"/>
      <c r="I24" s="33"/>
      <c r="J24" s="33"/>
      <c r="K24" s="33"/>
      <c r="L24" s="33"/>
      <c r="M24" s="33"/>
      <c r="N24" s="34"/>
      <c r="O24" s="34"/>
      <c r="P24" s="34"/>
      <c r="U24" s="4"/>
      <c r="V24" s="4"/>
    </row>
    <row r="25" spans="1:22">
      <c r="A25" s="13"/>
      <c r="B25" s="15"/>
      <c r="C25" s="13"/>
      <c r="D25" s="13"/>
      <c r="E25" s="14"/>
      <c r="F25" s="13"/>
      <c r="G25" s="13"/>
      <c r="H25" s="13"/>
      <c r="I25" s="36"/>
      <c r="J25" s="36"/>
      <c r="K25" s="36"/>
      <c r="L25" s="17"/>
      <c r="M25" s="17"/>
      <c r="U25" s="4"/>
      <c r="V25" s="4"/>
    </row>
    <row r="26" spans="1:22">
      <c r="A26" s="13"/>
      <c r="B26" s="15"/>
      <c r="C26" s="17"/>
      <c r="D26" s="13"/>
      <c r="E26" s="17"/>
      <c r="F26" s="17"/>
      <c r="G26" s="17"/>
      <c r="H26" s="17"/>
      <c r="I26" s="17"/>
      <c r="J26" s="17"/>
      <c r="K26" s="17"/>
      <c r="L26" s="17"/>
      <c r="M26" s="17"/>
      <c r="N26" s="9"/>
      <c r="O26" s="9"/>
      <c r="P26" s="9"/>
      <c r="U26" s="4"/>
      <c r="V26" s="4"/>
    </row>
    <row r="27" spans="1:22">
      <c r="A27" s="13"/>
      <c r="B27" s="17"/>
      <c r="C27" s="17"/>
      <c r="D27" s="13"/>
      <c r="E27" s="17"/>
      <c r="F27" s="17"/>
      <c r="G27" s="17"/>
      <c r="H27" s="17"/>
      <c r="I27" s="17"/>
      <c r="J27" s="17"/>
      <c r="K27" s="17"/>
      <c r="L27" s="17"/>
      <c r="M27" s="17"/>
      <c r="N27" s="9"/>
      <c r="O27" s="9"/>
      <c r="P27" s="9"/>
      <c r="R27" s="18"/>
    </row>
    <row r="28" spans="1:22">
      <c r="A28" s="13"/>
      <c r="B28" s="19"/>
      <c r="C28" s="17"/>
      <c r="D28" s="20"/>
      <c r="E28" s="17"/>
      <c r="F28" s="20"/>
      <c r="G28" s="17"/>
      <c r="H28" s="17"/>
      <c r="I28" s="37"/>
      <c r="J28" s="37"/>
      <c r="K28" s="37"/>
      <c r="L28" s="37"/>
      <c r="M28" s="37"/>
      <c r="N28" s="38"/>
      <c r="O28" s="38"/>
      <c r="P28" s="38"/>
    </row>
    <row r="29" spans="1:22">
      <c r="A29" s="13"/>
      <c r="B29" s="13"/>
      <c r="C29" s="13"/>
      <c r="D29" s="13"/>
      <c r="E29" s="13"/>
      <c r="F29" s="15"/>
      <c r="G29" s="13"/>
      <c r="H29" s="13"/>
      <c r="I29" s="33"/>
      <c r="J29" s="33"/>
      <c r="K29" s="33"/>
      <c r="L29" s="33"/>
      <c r="M29" s="33"/>
      <c r="N29" s="34"/>
      <c r="O29" s="34"/>
      <c r="P29" s="34"/>
    </row>
    <row r="30" spans="1:22">
      <c r="A30" s="13"/>
      <c r="B30" s="13"/>
      <c r="C30" s="13"/>
      <c r="D30" s="13"/>
      <c r="E30" s="13"/>
      <c r="F30" s="13"/>
      <c r="G30" s="13"/>
      <c r="H30" s="13"/>
      <c r="I30" s="33"/>
      <c r="J30" s="33"/>
      <c r="K30" s="33"/>
      <c r="L30" s="33"/>
      <c r="M30" s="33"/>
      <c r="N30" s="34"/>
      <c r="O30" s="34"/>
      <c r="P30" s="34"/>
    </row>
    <row r="34" spans="18:19">
      <c r="R34" s="6"/>
      <c r="S34" s="6"/>
    </row>
    <row r="44" spans="18:19">
      <c r="R44" s="6"/>
      <c r="S44" s="6"/>
    </row>
  </sheetData>
  <mergeCells count="20">
    <mergeCell ref="I15:K15"/>
    <mergeCell ref="I16:K16"/>
    <mergeCell ref="N16:P16"/>
    <mergeCell ref="I17:M17"/>
    <mergeCell ref="N17:P17"/>
    <mergeCell ref="I20:M20"/>
    <mergeCell ref="N20:P20"/>
    <mergeCell ref="I21:M21"/>
    <mergeCell ref="N21:P21"/>
    <mergeCell ref="N28:P28"/>
    <mergeCell ref="I29:M29"/>
    <mergeCell ref="N29:P29"/>
    <mergeCell ref="I30:M30"/>
    <mergeCell ref="N30:P30"/>
    <mergeCell ref="I23:M23"/>
    <mergeCell ref="N23:P23"/>
    <mergeCell ref="I24:M24"/>
    <mergeCell ref="N24:P24"/>
    <mergeCell ref="I25:K25"/>
    <mergeCell ref="I28:M28"/>
  </mergeCell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4"/>
  <sheetViews>
    <sheetView zoomScaleNormal="100" zoomScalePageLayoutView="150" workbookViewId="0">
      <selection activeCell="I25" sqref="I25:K25"/>
    </sheetView>
  </sheetViews>
  <sheetFormatPr baseColWidth="10" defaultRowHeight="15.75"/>
  <cols>
    <col min="2" max="2" width="12.625" customWidth="1"/>
    <col min="17" max="17" width="11" style="8"/>
    <col min="18" max="18" width="10.875" style="8" customWidth="1"/>
    <col min="19" max="19" width="12" style="8" customWidth="1"/>
    <col min="20" max="20" width="2.375" customWidth="1"/>
    <col min="21" max="21" width="5.875" customWidth="1"/>
  </cols>
  <sheetData>
    <row r="2" spans="1:22" s="2" customFormat="1" ht="21">
      <c r="A2" s="22" t="s">
        <v>33</v>
      </c>
      <c r="B2" s="1"/>
      <c r="C2" s="1"/>
      <c r="D2" s="1"/>
      <c r="E2" s="1"/>
      <c r="F2" s="1"/>
      <c r="G2" s="1"/>
      <c r="H2" s="1"/>
      <c r="I2" s="1"/>
      <c r="J2" s="1"/>
      <c r="Q2" s="3"/>
      <c r="R2" s="3"/>
      <c r="S2" s="3"/>
    </row>
    <row r="3" spans="1:22" s="2" customFormat="1" ht="21">
      <c r="A3" s="23" t="s">
        <v>34</v>
      </c>
      <c r="B3" s="1"/>
      <c r="C3" s="1"/>
      <c r="D3" s="1"/>
      <c r="E3" s="1"/>
      <c r="F3" s="1"/>
      <c r="G3" s="1"/>
      <c r="H3" s="1"/>
      <c r="I3" s="1"/>
      <c r="J3" s="1"/>
      <c r="Q3" s="43" t="s">
        <v>15</v>
      </c>
      <c r="R3" s="43" t="s">
        <v>68</v>
      </c>
      <c r="S3" s="3"/>
    </row>
    <row r="4" spans="1:22">
      <c r="L4" s="8"/>
      <c r="M4" s="8"/>
      <c r="N4" s="8"/>
      <c r="Q4" s="8">
        <v>0.01</v>
      </c>
      <c r="R4" s="8">
        <f>$I$6+0.06*LOG10((5*Q4)/(1-5*Q4))</f>
        <v>0.69327478394283026</v>
      </c>
    </row>
    <row r="5" spans="1:22">
      <c r="A5" t="s">
        <v>35</v>
      </c>
      <c r="G5" s="45"/>
      <c r="H5" s="45"/>
      <c r="I5" s="45"/>
      <c r="J5" s="45"/>
      <c r="L5" s="8"/>
      <c r="M5" s="8"/>
      <c r="N5" s="8"/>
      <c r="Q5" s="8">
        <f>Q4+0.01</f>
        <v>0.02</v>
      </c>
      <c r="R5" s="8">
        <f t="shared" ref="R5:R22" si="0">$I$6+0.06*LOG10((5*Q5)/(1-5*Q5))</f>
        <v>0.71274544943364049</v>
      </c>
    </row>
    <row r="6" spans="1:22">
      <c r="C6" t="s">
        <v>36</v>
      </c>
      <c r="D6" s="28" t="s">
        <v>2</v>
      </c>
      <c r="E6" t="s">
        <v>37</v>
      </c>
      <c r="F6" s="44" t="s">
        <v>1</v>
      </c>
      <c r="G6" s="26" t="s">
        <v>38</v>
      </c>
      <c r="H6" s="26" t="s">
        <v>52</v>
      </c>
      <c r="I6" s="26">
        <v>0.77</v>
      </c>
      <c r="J6" s="45"/>
      <c r="K6" s="8"/>
      <c r="L6" s="8"/>
      <c r="M6" s="8"/>
      <c r="N6" s="8"/>
      <c r="Q6" s="8">
        <f t="shared" ref="Q6:Q43" si="1">Q5+0.01</f>
        <v>0.03</v>
      </c>
      <c r="R6" s="8">
        <f t="shared" si="0"/>
        <v>0.72480034000048332</v>
      </c>
      <c r="U6" s="8"/>
      <c r="V6" s="8"/>
    </row>
    <row r="7" spans="1:22">
      <c r="G7" s="45"/>
      <c r="H7" s="26"/>
      <c r="I7" s="26"/>
      <c r="J7" s="45"/>
      <c r="K7" s="8"/>
      <c r="L7" s="8"/>
      <c r="M7" s="8" t="s">
        <v>14</v>
      </c>
      <c r="N7" s="8">
        <v>0.01</v>
      </c>
      <c r="O7" s="8"/>
      <c r="Q7" s="8">
        <f t="shared" si="1"/>
        <v>0.04</v>
      </c>
      <c r="R7" s="8">
        <f t="shared" si="0"/>
        <v>0.73387640052032233</v>
      </c>
      <c r="U7" s="8"/>
      <c r="V7" s="8"/>
    </row>
    <row r="8" spans="1:22">
      <c r="A8" t="s">
        <v>43</v>
      </c>
      <c r="B8" t="s">
        <v>42</v>
      </c>
      <c r="C8" t="s">
        <v>39</v>
      </c>
      <c r="D8" s="28" t="s">
        <v>2</v>
      </c>
      <c r="E8" t="s">
        <v>40</v>
      </c>
      <c r="F8" s="8" t="s">
        <v>1</v>
      </c>
      <c r="G8" s="26" t="s">
        <v>41</v>
      </c>
      <c r="H8" s="26" t="s">
        <v>52</v>
      </c>
      <c r="I8" s="26">
        <v>1.51</v>
      </c>
      <c r="J8" s="45"/>
      <c r="L8" s="8"/>
      <c r="M8" s="8"/>
      <c r="N8" s="8"/>
      <c r="O8" s="8"/>
      <c r="Q8" s="8">
        <f t="shared" si="1"/>
        <v>0.05</v>
      </c>
      <c r="R8" s="8">
        <f t="shared" si="0"/>
        <v>0.74137272471682025</v>
      </c>
      <c r="U8" s="8"/>
      <c r="V8" s="8"/>
    </row>
    <row r="9" spans="1:22">
      <c r="G9" s="45"/>
      <c r="H9" s="45"/>
      <c r="I9" s="46"/>
      <c r="J9" s="46"/>
      <c r="L9" s="8"/>
      <c r="M9" s="8"/>
      <c r="N9" s="34"/>
      <c r="O9" s="34"/>
      <c r="P9" s="34"/>
      <c r="Q9" s="8">
        <f t="shared" si="1"/>
        <v>6.0000000000000005E-2</v>
      </c>
      <c r="R9" s="8">
        <f t="shared" si="0"/>
        <v>0.7479213928823244</v>
      </c>
      <c r="U9" s="8"/>
      <c r="V9" s="8"/>
    </row>
    <row r="10" spans="1:22">
      <c r="G10" s="45"/>
      <c r="H10" s="45"/>
      <c r="I10" s="45"/>
      <c r="J10" s="45"/>
      <c r="L10" s="8"/>
      <c r="M10" s="8"/>
      <c r="N10" s="8"/>
      <c r="Q10" s="8">
        <f t="shared" si="1"/>
        <v>7.0000000000000007E-2</v>
      </c>
      <c r="R10" s="8">
        <f t="shared" si="0"/>
        <v>0.75386928126244523</v>
      </c>
      <c r="U10" s="8"/>
      <c r="V10" s="8"/>
    </row>
    <row r="11" spans="1:22">
      <c r="A11" t="s">
        <v>44</v>
      </c>
      <c r="B11" t="s">
        <v>45</v>
      </c>
      <c r="C11" t="s">
        <v>46</v>
      </c>
      <c r="D11" s="28" t="s">
        <v>2</v>
      </c>
      <c r="E11" t="s">
        <v>47</v>
      </c>
      <c r="F11" t="s">
        <v>48</v>
      </c>
      <c r="G11" s="26" t="s">
        <v>41</v>
      </c>
      <c r="H11" s="45" t="s">
        <v>70</v>
      </c>
      <c r="I11" s="45"/>
      <c r="J11" s="45"/>
      <c r="L11" s="8"/>
      <c r="M11" s="8"/>
      <c r="Q11" s="8">
        <f t="shared" si="1"/>
        <v>0.08</v>
      </c>
      <c r="R11" s="8">
        <f t="shared" si="0"/>
        <v>0.75943452445665915</v>
      </c>
      <c r="U11" s="6"/>
      <c r="V11" s="6"/>
    </row>
    <row r="12" spans="1:22">
      <c r="E12" s="8"/>
      <c r="F12" s="8"/>
      <c r="G12" s="26"/>
      <c r="H12" s="26"/>
      <c r="I12" s="26"/>
      <c r="J12" s="45"/>
      <c r="Q12" s="8">
        <f t="shared" si="1"/>
        <v>0.09</v>
      </c>
      <c r="R12" s="8">
        <f t="shared" si="0"/>
        <v>0.76477098945686606</v>
      </c>
      <c r="U12" s="8"/>
      <c r="V12" s="8"/>
    </row>
    <row r="13" spans="1:22">
      <c r="E13" s="8"/>
      <c r="F13" s="8"/>
      <c r="G13" s="8"/>
      <c r="H13" s="8"/>
      <c r="I13" s="8"/>
      <c r="J13" s="8"/>
      <c r="Q13" s="8">
        <f t="shared" si="1"/>
        <v>9.9999999999999992E-2</v>
      </c>
      <c r="R13" s="8">
        <f t="shared" si="0"/>
        <v>0.77</v>
      </c>
      <c r="U13" s="8"/>
      <c r="V13" s="8"/>
    </row>
    <row r="14" spans="1:22">
      <c r="E14" s="8"/>
      <c r="F14" s="8"/>
      <c r="G14" s="8"/>
      <c r="H14" s="8"/>
      <c r="I14" s="8"/>
      <c r="J14" s="8"/>
      <c r="Q14" s="8">
        <f t="shared" si="1"/>
        <v>0.10999999999999999</v>
      </c>
      <c r="R14" s="8">
        <f t="shared" si="0"/>
        <v>0.77522901054313398</v>
      </c>
      <c r="U14" s="8"/>
      <c r="V14" s="8"/>
    </row>
    <row r="15" spans="1:22">
      <c r="F15" s="8"/>
      <c r="G15" s="8"/>
      <c r="H15" s="8"/>
      <c r="I15" s="40"/>
      <c r="J15" s="40"/>
      <c r="K15" s="40"/>
      <c r="Q15" s="8">
        <f t="shared" si="1"/>
        <v>0.11999999999999998</v>
      </c>
      <c r="R15" s="8">
        <f t="shared" si="0"/>
        <v>0.78056547554334088</v>
      </c>
      <c r="U15" s="8"/>
      <c r="V15" s="8"/>
    </row>
    <row r="16" spans="1:22">
      <c r="A16" s="7"/>
      <c r="B16" s="27" t="s">
        <v>49</v>
      </c>
      <c r="C16" s="27" t="s">
        <v>1</v>
      </c>
      <c r="D16" s="27" t="s">
        <v>46</v>
      </c>
      <c r="E16" s="28" t="s">
        <v>2</v>
      </c>
      <c r="F16" s="29" t="s">
        <v>50</v>
      </c>
      <c r="G16" s="27" t="s">
        <v>1</v>
      </c>
      <c r="H16" s="27" t="s">
        <v>51</v>
      </c>
      <c r="I16" s="41" t="s">
        <v>3</v>
      </c>
      <c r="J16" s="42"/>
      <c r="K16" s="42"/>
      <c r="N16" s="34" t="s">
        <v>22</v>
      </c>
      <c r="O16" s="34"/>
      <c r="P16" s="34"/>
      <c r="Q16" s="8">
        <f t="shared" si="1"/>
        <v>0.12999999999999998</v>
      </c>
      <c r="R16" s="8">
        <f t="shared" si="0"/>
        <v>0.7861307187375548</v>
      </c>
      <c r="U16" s="8"/>
      <c r="V16" s="8"/>
    </row>
    <row r="17" spans="1:22" ht="18.75">
      <c r="A17" s="7" t="s">
        <v>4</v>
      </c>
      <c r="B17" s="7" t="s">
        <v>5</v>
      </c>
      <c r="C17" s="7"/>
      <c r="D17" s="7"/>
      <c r="E17" s="7"/>
      <c r="F17" s="7"/>
      <c r="G17" s="7"/>
      <c r="H17" s="7"/>
      <c r="I17" s="35" t="s">
        <v>53</v>
      </c>
      <c r="J17" s="34"/>
      <c r="K17" s="34"/>
      <c r="L17" s="34"/>
      <c r="M17" s="34"/>
      <c r="N17" s="34" t="s">
        <v>23</v>
      </c>
      <c r="O17" s="34"/>
      <c r="P17" s="34"/>
      <c r="Q17" s="8">
        <f t="shared" si="1"/>
        <v>0.13999999999999999</v>
      </c>
      <c r="R17" s="8">
        <f t="shared" si="0"/>
        <v>0.79207860711767564</v>
      </c>
      <c r="U17" s="8"/>
      <c r="V17" s="8"/>
    </row>
    <row r="18" spans="1:22" ht="18.75">
      <c r="A18" s="7" t="s">
        <v>6</v>
      </c>
      <c r="B18" s="7"/>
      <c r="C18" s="7"/>
      <c r="D18" s="7" t="s">
        <v>7</v>
      </c>
      <c r="E18" s="7"/>
      <c r="F18" s="7"/>
      <c r="G18" s="7"/>
      <c r="H18" s="7"/>
      <c r="I18" s="9"/>
      <c r="J18" s="9"/>
      <c r="K18" s="9"/>
      <c r="L18" s="10"/>
      <c r="M18" s="9"/>
      <c r="N18" s="9"/>
      <c r="O18" s="9"/>
      <c r="P18" s="9"/>
      <c r="Q18" s="8">
        <f t="shared" si="1"/>
        <v>0.15</v>
      </c>
      <c r="R18" s="8">
        <f t="shared" si="0"/>
        <v>0.79862727528317978</v>
      </c>
      <c r="U18" s="8"/>
      <c r="V18" s="8"/>
    </row>
    <row r="19" spans="1:22" ht="20.25" customHeight="1">
      <c r="A19" s="7" t="s">
        <v>8</v>
      </c>
      <c r="B19" s="7" t="s">
        <v>58</v>
      </c>
      <c r="C19" s="7"/>
      <c r="D19" s="7"/>
      <c r="E19" s="7"/>
      <c r="F19" s="7"/>
      <c r="G19" s="7"/>
      <c r="H19" s="7"/>
      <c r="I19" s="9"/>
      <c r="J19" s="9"/>
      <c r="K19" s="9"/>
      <c r="L19" s="10"/>
      <c r="M19" s="9"/>
      <c r="N19" s="9"/>
      <c r="O19" s="9"/>
      <c r="P19" s="9"/>
      <c r="Q19" s="8">
        <f t="shared" si="1"/>
        <v>0.16</v>
      </c>
      <c r="R19" s="8">
        <f t="shared" si="0"/>
        <v>0.80612359947967782</v>
      </c>
      <c r="U19" s="8"/>
      <c r="V19" s="8"/>
    </row>
    <row r="20" spans="1:22" ht="36" customHeight="1">
      <c r="A20" s="7" t="s">
        <v>55</v>
      </c>
      <c r="B20" s="25" t="s">
        <v>60</v>
      </c>
      <c r="C20" s="7"/>
      <c r="D20" s="12">
        <v>0</v>
      </c>
      <c r="E20" s="7"/>
      <c r="F20" s="47" t="s">
        <v>7</v>
      </c>
      <c r="G20" s="7"/>
      <c r="H20" s="12" t="s">
        <v>59</v>
      </c>
      <c r="I20" s="39" t="s">
        <v>63</v>
      </c>
      <c r="J20" s="38"/>
      <c r="K20" s="38"/>
      <c r="L20" s="38"/>
      <c r="M20" s="38"/>
      <c r="N20" s="34" t="s">
        <v>64</v>
      </c>
      <c r="O20" s="34"/>
      <c r="P20" s="34"/>
      <c r="Q20" s="8">
        <f>Q19+0.01</f>
        <v>0.17</v>
      </c>
      <c r="R20" s="8">
        <f t="shared" si="0"/>
        <v>0.81519965999951671</v>
      </c>
      <c r="U20" s="8"/>
      <c r="V20" s="8"/>
    </row>
    <row r="21" spans="1:22">
      <c r="A21" s="7" t="s">
        <v>54</v>
      </c>
      <c r="B21" s="7">
        <v>0</v>
      </c>
      <c r="C21" s="7"/>
      <c r="D21" s="7">
        <v>0</v>
      </c>
      <c r="E21" s="7"/>
      <c r="F21" s="11" t="s">
        <v>61</v>
      </c>
      <c r="G21" s="7"/>
      <c r="H21" s="7" t="s">
        <v>14</v>
      </c>
      <c r="I21" s="35" t="s">
        <v>65</v>
      </c>
      <c r="J21" s="34"/>
      <c r="K21" s="34"/>
      <c r="L21" s="34"/>
      <c r="M21" s="34"/>
      <c r="N21" s="34" t="s">
        <v>66</v>
      </c>
      <c r="O21" s="34"/>
      <c r="P21" s="34"/>
      <c r="Q21" s="8">
        <f t="shared" si="1"/>
        <v>0.18000000000000002</v>
      </c>
      <c r="R21" s="8">
        <f t="shared" si="0"/>
        <v>0.82725455056635955</v>
      </c>
      <c r="U21" s="8"/>
      <c r="V21" s="8"/>
    </row>
    <row r="22" spans="1:22" ht="33.75" customHeight="1">
      <c r="A22" s="12" t="s">
        <v>57</v>
      </c>
      <c r="B22" s="7">
        <v>0</v>
      </c>
      <c r="C22" s="30"/>
      <c r="D22" s="48" t="s">
        <v>62</v>
      </c>
      <c r="E22" s="30"/>
      <c r="F22" s="11" t="s">
        <v>61</v>
      </c>
      <c r="G22" s="30"/>
      <c r="H22" s="7" t="s">
        <v>14</v>
      </c>
      <c r="I22" s="17"/>
      <c r="J22" s="17" t="s">
        <v>67</v>
      </c>
      <c r="K22" s="17"/>
      <c r="L22" s="17"/>
      <c r="M22" s="17"/>
      <c r="N22" s="34" t="s">
        <v>69</v>
      </c>
      <c r="O22" s="34"/>
      <c r="P22" s="34"/>
      <c r="Q22" s="8">
        <f t="shared" si="1"/>
        <v>0.19000000000000003</v>
      </c>
      <c r="R22" s="8">
        <f t="shared" si="0"/>
        <v>0.84672521605716988</v>
      </c>
      <c r="T22" s="32"/>
      <c r="U22" s="31"/>
      <c r="V22" s="31"/>
    </row>
    <row r="23" spans="1:22">
      <c r="A23" s="16"/>
      <c r="B23" s="16"/>
      <c r="C23" s="16"/>
      <c r="D23" s="16"/>
      <c r="E23" s="16"/>
      <c r="F23" s="15"/>
      <c r="G23" s="16"/>
      <c r="H23" s="16"/>
      <c r="I23" s="33"/>
      <c r="J23" s="33"/>
      <c r="K23" s="33"/>
      <c r="L23" s="33"/>
      <c r="M23" s="33"/>
      <c r="N23" s="34"/>
      <c r="O23" s="34"/>
      <c r="P23" s="34"/>
      <c r="Q23" s="8">
        <f>Q22+0.01</f>
        <v>0.20000000000000004</v>
      </c>
      <c r="R23" s="8">
        <v>1.38</v>
      </c>
      <c r="S23" s="31"/>
      <c r="T23" s="32"/>
      <c r="U23" s="31"/>
      <c r="V23" s="31"/>
    </row>
    <row r="24" spans="1:22">
      <c r="A24" s="33" t="s">
        <v>56</v>
      </c>
      <c r="B24" s="33"/>
      <c r="C24" s="33"/>
      <c r="D24" s="33"/>
      <c r="E24" s="16"/>
      <c r="F24" s="15"/>
      <c r="G24" s="16"/>
      <c r="H24" s="16"/>
      <c r="I24" s="33"/>
      <c r="J24" s="33"/>
      <c r="K24" s="33"/>
      <c r="L24" s="33"/>
      <c r="M24" s="33"/>
      <c r="N24" s="34"/>
      <c r="O24" s="34"/>
      <c r="P24" s="34"/>
      <c r="Q24" s="8">
        <f t="shared" si="1"/>
        <v>0.21000000000000005</v>
      </c>
      <c r="R24" s="8">
        <f>$I$8+0.012*LOG10((Q24-0.2)/(0.2))</f>
        <v>1.4943876400520322</v>
      </c>
      <c r="U24" s="8"/>
      <c r="V24" s="8"/>
    </row>
    <row r="25" spans="1:22">
      <c r="A25" s="16"/>
      <c r="B25" s="15"/>
      <c r="C25" s="16"/>
      <c r="D25" s="16"/>
      <c r="E25" s="14"/>
      <c r="F25" s="16"/>
      <c r="G25" s="16"/>
      <c r="H25" s="16"/>
      <c r="I25" s="36"/>
      <c r="J25" s="36"/>
      <c r="K25" s="36"/>
      <c r="L25" s="17"/>
      <c r="M25" s="17"/>
      <c r="Q25" s="8">
        <f t="shared" si="1"/>
        <v>0.22000000000000006</v>
      </c>
      <c r="R25" s="8">
        <f t="shared" ref="R25:R43" si="2">$I$8+0.012*LOG10((Q25-0.2)/(0.2))</f>
        <v>1.498</v>
      </c>
      <c r="U25" s="8"/>
      <c r="V25" s="8"/>
    </row>
    <row r="26" spans="1:22">
      <c r="A26" s="16"/>
      <c r="B26" s="15"/>
      <c r="C26" s="17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9"/>
      <c r="O26" s="9"/>
      <c r="P26" s="9"/>
      <c r="Q26" s="8">
        <f t="shared" si="1"/>
        <v>0.23000000000000007</v>
      </c>
      <c r="R26" s="8">
        <f t="shared" si="2"/>
        <v>1.5001130951086683</v>
      </c>
      <c r="U26" s="8"/>
      <c r="V26" s="8"/>
    </row>
    <row r="27" spans="1:22">
      <c r="A27" s="16"/>
      <c r="B27" s="17"/>
      <c r="C27" s="17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9"/>
      <c r="O27" s="9"/>
      <c r="P27" s="9"/>
      <c r="Q27" s="8">
        <f t="shared" si="1"/>
        <v>0.24000000000000007</v>
      </c>
      <c r="R27" s="8">
        <f t="shared" si="2"/>
        <v>1.5016123599479678</v>
      </c>
    </row>
    <row r="28" spans="1:22">
      <c r="A28" s="16"/>
      <c r="B28" s="19"/>
      <c r="C28" s="17"/>
      <c r="D28" s="21"/>
      <c r="E28" s="17"/>
      <c r="F28" s="21"/>
      <c r="G28" s="17"/>
      <c r="H28" s="17"/>
      <c r="I28" s="37"/>
      <c r="J28" s="37"/>
      <c r="K28" s="37"/>
      <c r="L28" s="37"/>
      <c r="M28" s="37"/>
      <c r="N28" s="38"/>
      <c r="O28" s="38"/>
      <c r="P28" s="38"/>
      <c r="Q28" s="8">
        <f t="shared" si="1"/>
        <v>0.25000000000000006</v>
      </c>
      <c r="R28" s="8">
        <f t="shared" si="2"/>
        <v>1.5027752801040644</v>
      </c>
    </row>
    <row r="29" spans="1:22">
      <c r="A29" s="16"/>
      <c r="B29" s="16"/>
      <c r="C29" s="16"/>
      <c r="D29" s="16"/>
      <c r="E29" s="16"/>
      <c r="F29" s="15"/>
      <c r="G29" s="16"/>
      <c r="H29" s="16"/>
      <c r="I29" s="33"/>
      <c r="J29" s="33"/>
      <c r="K29" s="33"/>
      <c r="L29" s="33"/>
      <c r="M29" s="33"/>
      <c r="N29" s="34"/>
      <c r="O29" s="34"/>
      <c r="P29" s="34"/>
      <c r="Q29" s="8">
        <f t="shared" si="1"/>
        <v>0.26000000000000006</v>
      </c>
      <c r="R29" s="8">
        <f t="shared" si="2"/>
        <v>1.5037254550566359</v>
      </c>
    </row>
    <row r="30" spans="1:22">
      <c r="A30" s="16"/>
      <c r="B30" s="16"/>
      <c r="C30" s="16"/>
      <c r="D30" s="16"/>
      <c r="E30" s="16"/>
      <c r="F30" s="16"/>
      <c r="G30" s="16"/>
      <c r="H30" s="16"/>
      <c r="I30" s="33"/>
      <c r="J30" s="33"/>
      <c r="K30" s="33"/>
      <c r="L30" s="33"/>
      <c r="M30" s="33"/>
      <c r="N30" s="34"/>
      <c r="O30" s="34"/>
      <c r="P30" s="34"/>
      <c r="Q30" s="8">
        <f t="shared" si="1"/>
        <v>0.27000000000000007</v>
      </c>
      <c r="R30" s="8">
        <f t="shared" si="2"/>
        <v>1.5045288165322033</v>
      </c>
    </row>
    <row r="31" spans="1:22">
      <c r="Q31" s="8">
        <f t="shared" si="1"/>
        <v>0.28000000000000008</v>
      </c>
      <c r="R31" s="8">
        <f t="shared" si="2"/>
        <v>1.5052247198959356</v>
      </c>
    </row>
    <row r="32" spans="1:22">
      <c r="Q32" s="8">
        <f t="shared" si="1"/>
        <v>0.29000000000000009</v>
      </c>
      <c r="R32" s="8">
        <f t="shared" si="2"/>
        <v>1.5058385501653042</v>
      </c>
    </row>
    <row r="33" spans="17:19">
      <c r="Q33" s="8">
        <f t="shared" si="1"/>
        <v>0.3000000000000001</v>
      </c>
      <c r="R33" s="8">
        <f t="shared" si="2"/>
        <v>1.5063876400520322</v>
      </c>
    </row>
    <row r="34" spans="17:19">
      <c r="Q34" s="8">
        <f t="shared" si="1"/>
        <v>0.31000000000000011</v>
      </c>
      <c r="R34" s="8">
        <f t="shared" si="2"/>
        <v>1.506884352273931</v>
      </c>
      <c r="S34" s="6"/>
    </row>
    <row r="35" spans="17:19">
      <c r="Q35" s="8">
        <f t="shared" si="1"/>
        <v>0.32000000000000012</v>
      </c>
      <c r="R35" s="8">
        <f t="shared" si="2"/>
        <v>1.5073378150046037</v>
      </c>
    </row>
    <row r="36" spans="17:19">
      <c r="Q36" s="8">
        <f t="shared" si="1"/>
        <v>0.33000000000000013</v>
      </c>
      <c r="R36" s="8">
        <f t="shared" si="2"/>
        <v>1.5077549602797142</v>
      </c>
    </row>
    <row r="37" spans="17:19">
      <c r="Q37" s="8">
        <f t="shared" si="1"/>
        <v>0.34000000000000014</v>
      </c>
      <c r="R37" s="8">
        <f t="shared" si="2"/>
        <v>1.5081411764801711</v>
      </c>
    </row>
    <row r="38" spans="17:19">
      <c r="Q38" s="8">
        <f>Q37+0.01</f>
        <v>0.35000000000000014</v>
      </c>
      <c r="R38" s="8">
        <f t="shared" si="2"/>
        <v>1.5085007351607005</v>
      </c>
    </row>
    <row r="39" spans="17:19">
      <c r="Q39" s="8">
        <f t="shared" si="1"/>
        <v>0.36000000000000015</v>
      </c>
      <c r="R39" s="8">
        <f t="shared" si="2"/>
        <v>1.5088370798439033</v>
      </c>
    </row>
    <row r="40" spans="17:19">
      <c r="Q40" s="8">
        <f t="shared" si="1"/>
        <v>0.37000000000000016</v>
      </c>
      <c r="R40" s="8">
        <f t="shared" si="2"/>
        <v>1.5091530271085716</v>
      </c>
    </row>
    <row r="41" spans="17:19">
      <c r="Q41" s="8">
        <f>Q40+0.01</f>
        <v>0.38000000000000017</v>
      </c>
      <c r="R41" s="8">
        <f t="shared" si="2"/>
        <v>1.5094509101132718</v>
      </c>
    </row>
    <row r="42" spans="17:19">
      <c r="Q42" s="8">
        <f t="shared" si="1"/>
        <v>0.39000000000000018</v>
      </c>
      <c r="R42" s="8">
        <f t="shared" si="2"/>
        <v>1.5097326832634661</v>
      </c>
    </row>
    <row r="43" spans="17:19">
      <c r="Q43" s="8">
        <f t="shared" si="1"/>
        <v>0.40000000000000019</v>
      </c>
      <c r="R43" s="8">
        <f t="shared" si="2"/>
        <v>1.51</v>
      </c>
    </row>
    <row r="44" spans="17:19">
      <c r="R44" s="6"/>
      <c r="S44" s="6"/>
    </row>
  </sheetData>
  <mergeCells count="23">
    <mergeCell ref="A24:D24"/>
    <mergeCell ref="N22:P22"/>
    <mergeCell ref="N9:P9"/>
    <mergeCell ref="I25:K25"/>
    <mergeCell ref="I28:M28"/>
    <mergeCell ref="N28:P28"/>
    <mergeCell ref="I29:M29"/>
    <mergeCell ref="N29:P29"/>
    <mergeCell ref="I30:M30"/>
    <mergeCell ref="N30:P30"/>
    <mergeCell ref="I21:M21"/>
    <mergeCell ref="N21:P21"/>
    <mergeCell ref="I23:M23"/>
    <mergeCell ref="N23:P23"/>
    <mergeCell ref="I24:M24"/>
    <mergeCell ref="N24:P24"/>
    <mergeCell ref="I15:K15"/>
    <mergeCell ref="I16:K16"/>
    <mergeCell ref="N16:P16"/>
    <mergeCell ref="I17:M17"/>
    <mergeCell ref="N17:P17"/>
    <mergeCell ref="I20:M20"/>
    <mergeCell ref="N20:P20"/>
  </mergeCells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Tabla complejos</vt:lpstr>
      <vt:lpstr>Tabla REDOX</vt:lpstr>
      <vt:lpstr>Curva com</vt:lpstr>
      <vt:lpstr>Gráfico REDOX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Marisela</dc:creator>
  <cp:lastModifiedBy>Marisela</cp:lastModifiedBy>
  <dcterms:created xsi:type="dcterms:W3CDTF">2020-05-07T00:51:29Z</dcterms:created>
  <dcterms:modified xsi:type="dcterms:W3CDTF">2020-05-18T01:41:15Z</dcterms:modified>
</cp:coreProperties>
</file>