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415" windowHeight="10920" tabRatio="598" activeTab="1"/>
  </bookViews>
  <sheets>
    <sheet name="Turbina" sheetId="1" r:id="rId1"/>
    <sheet name="BMyE-1" sheetId="2" r:id="rId2"/>
  </sheets>
  <externalReferences>
    <externalReference r:id="rId5"/>
  </externalReferences>
  <definedNames>
    <definedName name="solver_adj" localSheetId="1" hidden="1">'BMyE-1'!#REF!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'BMyE-1'!#REF!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comments2.xml><?xml version="1.0" encoding="utf-8"?>
<comments xmlns="http://schemas.openxmlformats.org/spreadsheetml/2006/main">
  <authors>
    <author>JLLC</author>
  </authors>
  <commentList>
    <comment ref="D23" authorId="0">
      <text>
        <r>
          <rPr>
            <b/>
            <sz val="8"/>
            <rFont val="Tahoma"/>
            <family val="2"/>
          </rPr>
          <t>(hL_TA-hLTB)</t>
        </r>
      </text>
    </comment>
    <comment ref="D24" authorId="0">
      <text>
        <r>
          <rPr>
            <b/>
            <sz val="8"/>
            <rFont val="Tahoma"/>
            <family val="2"/>
          </rPr>
          <t>(hL_PA-hLPB)</t>
        </r>
      </text>
    </comment>
    <comment ref="D25" authorId="0">
      <text>
        <r>
          <rPr>
            <b/>
            <sz val="8"/>
            <rFont val="Tahoma"/>
            <family val="2"/>
          </rPr>
          <t>vL_T(PB-PA)</t>
        </r>
      </text>
    </comment>
    <comment ref="D10" authorId="0">
      <text>
        <r>
          <rPr>
            <sz val="8"/>
            <rFont val="Tahoma"/>
            <family val="2"/>
          </rPr>
          <t xml:space="preserve">Entropía como líquido saturado
</t>
        </r>
      </text>
    </comment>
    <comment ref="D9" authorId="0">
      <text>
        <r>
          <rPr>
            <sz val="8"/>
            <rFont val="Tahoma"/>
            <family val="2"/>
          </rPr>
          <t>Entalpía como líquido saturado</t>
        </r>
      </text>
    </comment>
    <comment ref="D11" authorId="0">
      <text>
        <r>
          <rPr>
            <sz val="8"/>
            <rFont val="Tahoma"/>
            <family val="2"/>
          </rPr>
          <t>T &lt; Tsat   i.e. Liquido comprimido</t>
        </r>
      </text>
    </comment>
    <comment ref="O12" authorId="0">
      <text>
        <r>
          <rPr>
            <sz val="8"/>
            <rFont val="Tahoma"/>
            <family val="2"/>
          </rPr>
          <t>La válvula es isoentalpica.</t>
        </r>
      </text>
    </comment>
    <comment ref="C27" authorId="0">
      <text>
        <r>
          <rPr>
            <sz val="8"/>
            <rFont val="Tahoma"/>
            <family val="2"/>
          </rPr>
          <t>sA = sB</t>
        </r>
      </text>
    </comment>
    <comment ref="C28" authorId="0">
      <text>
        <r>
          <rPr>
            <sz val="8"/>
            <rFont val="Tahoma"/>
            <family val="2"/>
          </rPr>
          <t>Real</t>
        </r>
      </text>
    </comment>
  </commentList>
</comments>
</file>

<file path=xl/sharedStrings.xml><?xml version="1.0" encoding="utf-8"?>
<sst xmlns="http://schemas.openxmlformats.org/spreadsheetml/2006/main" count="84" uniqueCount="44">
  <si>
    <t>Ideal</t>
  </si>
  <si>
    <t>A</t>
  </si>
  <si>
    <t>B</t>
  </si>
  <si>
    <t>P [bar]</t>
  </si>
  <si>
    <t>T [°C]</t>
  </si>
  <si>
    <t>h [kJ/kg]</t>
  </si>
  <si>
    <t>s [kJ/kg/K]</t>
  </si>
  <si>
    <t>Tipo</t>
  </si>
  <si>
    <t>w %</t>
  </si>
  <si>
    <t>Tsat [°C]</t>
  </si>
  <si>
    <t>svsat</t>
  </si>
  <si>
    <t>sLsat</t>
  </si>
  <si>
    <r>
      <t>B (s</t>
    </r>
    <r>
      <rPr>
        <b/>
        <vertAlign val="subscript"/>
        <sz val="10"/>
        <rFont val="Cambria"/>
        <family val="1"/>
      </rPr>
      <t>A</t>
    </r>
    <r>
      <rPr>
        <b/>
        <sz val="10"/>
        <rFont val="Cambria"/>
        <family val="1"/>
      </rPr>
      <t>=s</t>
    </r>
    <r>
      <rPr>
        <b/>
        <vertAlign val="subscript"/>
        <sz val="10"/>
        <rFont val="Cambria"/>
        <family val="1"/>
      </rPr>
      <t>B</t>
    </r>
    <r>
      <rPr>
        <b/>
        <sz val="10"/>
        <rFont val="Cambria"/>
        <family val="1"/>
      </rPr>
      <t>)</t>
    </r>
  </si>
  <si>
    <t>Real</t>
  </si>
  <si>
    <t>W [MW]</t>
  </si>
  <si>
    <t>eficiencia</t>
  </si>
  <si>
    <t>hvsat</t>
  </si>
  <si>
    <t>hLsat</t>
  </si>
  <si>
    <r>
      <t>F</t>
    </r>
    <r>
      <rPr>
        <vertAlign val="superscript"/>
        <sz val="10"/>
        <rFont val="Cambria"/>
        <family val="1"/>
      </rPr>
      <t xml:space="preserve">A </t>
    </r>
    <r>
      <rPr>
        <sz val="10"/>
        <rFont val="Cambria"/>
        <family val="1"/>
      </rPr>
      <t>[kg/s]</t>
    </r>
  </si>
  <si>
    <t>hLsat-P</t>
  </si>
  <si>
    <t>hLsat-T</t>
  </si>
  <si>
    <t>hLsat(U+PV)</t>
  </si>
  <si>
    <t>hA [kJ/kg]</t>
  </si>
  <si>
    <t>hB [kJ/kg]</t>
  </si>
  <si>
    <t>sB-sA [kJ/kg/K]</t>
  </si>
  <si>
    <r>
      <t>B (real</t>
    </r>
    <r>
      <rPr>
        <b/>
        <sz val="10"/>
        <rFont val="Cambria"/>
        <family val="1"/>
      </rPr>
      <t>)</t>
    </r>
  </si>
  <si>
    <t>Ejercicio 0b</t>
  </si>
  <si>
    <r>
      <t>vL_p [m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/kg]</t>
    </r>
  </si>
  <si>
    <r>
      <t>VL_T [m</t>
    </r>
    <r>
      <rPr>
        <b/>
        <vertAlign val="superscript"/>
        <sz val="10"/>
        <rFont val="Cambria"/>
        <family val="1"/>
      </rPr>
      <t>3</t>
    </r>
    <r>
      <rPr>
        <b/>
        <sz val="10"/>
        <rFont val="Cambria"/>
        <family val="1"/>
      </rPr>
      <t>/ kg]</t>
    </r>
  </si>
  <si>
    <t>W/FA [kJ/kg]</t>
  </si>
  <si>
    <t>hvsat-P</t>
  </si>
  <si>
    <t>svsat-T</t>
  </si>
  <si>
    <t>sLsat-T</t>
  </si>
  <si>
    <t>Lcom</t>
  </si>
  <si>
    <t>Bomba</t>
  </si>
  <si>
    <t>Válvula</t>
  </si>
  <si>
    <r>
      <t>v [m</t>
    </r>
    <r>
      <rPr>
        <b/>
        <vertAlign val="superscript"/>
        <sz val="12"/>
        <rFont val="Cambria"/>
        <family val="1"/>
      </rPr>
      <t>3</t>
    </r>
    <r>
      <rPr>
        <b/>
        <sz val="12"/>
        <rFont val="Cambria"/>
        <family val="1"/>
      </rPr>
      <t>/kg]</t>
    </r>
  </si>
  <si>
    <t>V/F</t>
  </si>
  <si>
    <t>s(Vsat) [kJ/kg/K]</t>
  </si>
  <si>
    <t>s(Lsat) [kJ/kg/K]</t>
  </si>
  <si>
    <r>
      <t>F [kg s</t>
    </r>
    <r>
      <rPr>
        <b/>
        <vertAlign val="superscript"/>
        <sz val="12"/>
        <rFont val="Cambria"/>
        <family val="1"/>
      </rPr>
      <t>-1</t>
    </r>
    <r>
      <rPr>
        <b/>
        <sz val="12"/>
        <rFont val="Cambria"/>
        <family val="1"/>
      </rPr>
      <t>]</t>
    </r>
  </si>
  <si>
    <t>W [kW]</t>
  </si>
  <si>
    <t>2 (S1=S2)</t>
  </si>
  <si>
    <t>2 real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</si>
</sst>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kr&quot;;\-#,##0\ &quot;kr&quot;"/>
    <numFmt numFmtId="171" formatCode="#,##0\ &quot;kr&quot;;[Red]\-#,##0\ &quot;kr&quot;"/>
    <numFmt numFmtId="172" formatCode="#,##0.00\ &quot;kr&quot;;\-#,##0.00\ &quot;kr&quot;"/>
    <numFmt numFmtId="173" formatCode="#,##0.00\ &quot;kr&quot;;[Red]\-#,##0.00\ &quot;kr&quot;"/>
    <numFmt numFmtId="174" formatCode="_-* #,##0\ &quot;kr&quot;_-;\-* #,##0\ &quot;kr&quot;_-;_-* &quot;-&quot;\ &quot;kr&quot;_-;_-@_-"/>
    <numFmt numFmtId="175" formatCode="_-* #,##0\ _k_r_-;\-* #,##0\ _k_r_-;_-* &quot;-&quot;\ _k_r_-;_-@_-"/>
    <numFmt numFmtId="176" formatCode="_-* #,##0.00\ &quot;kr&quot;_-;\-* #,##0.00\ &quot;kr&quot;_-;_-* &quot;-&quot;??\ &quot;kr&quot;_-;_-@_-"/>
    <numFmt numFmtId="177" formatCode="_-* #,##0.00\ _k_r_-;\-* #,##0.00\ _k_r_-;_-* &quot;-&quot;??\ _k_r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"/>
    <numFmt numFmtId="190" formatCode="0.0000E+00"/>
    <numFmt numFmtId="191" formatCode="0.0"/>
    <numFmt numFmtId="192" formatCode="0.00000E+00"/>
    <numFmt numFmtId="193" formatCode="0.000000E+00"/>
    <numFmt numFmtId="194" formatCode="[$€-2]\ #,##0.00_);[Red]\([$€-2]\ #,##0.00\)"/>
    <numFmt numFmtId="195" formatCode="0.000"/>
    <numFmt numFmtId="196" formatCode="0.0000000"/>
    <numFmt numFmtId="197" formatCode="0.00000"/>
    <numFmt numFmtId="198" formatCode="&quot;Ja&quot;;&quot;Ja&quot;;&quot;Nej&quot;"/>
    <numFmt numFmtId="199" formatCode="&quot;Sant&quot;;&quot;Sant&quot;;&quot;Falskt&quot;"/>
    <numFmt numFmtId="200" formatCode="&quot;På&quot;;&quot;På&quot;;&quot;Av&quot;"/>
    <numFmt numFmtId="201" formatCode="0.0000000E+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b/>
      <sz val="10"/>
      <name val="Cambria"/>
      <family val="1"/>
    </font>
    <font>
      <b/>
      <vertAlign val="subscript"/>
      <sz val="10"/>
      <name val="Cambria"/>
      <family val="1"/>
    </font>
    <font>
      <vertAlign val="superscript"/>
      <sz val="10"/>
      <name val="Cambria"/>
      <family val="1"/>
    </font>
    <font>
      <b/>
      <vertAlign val="superscript"/>
      <sz val="10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1"/>
      <name val="Cambria"/>
      <family val="1"/>
    </font>
    <font>
      <i/>
      <sz val="12"/>
      <name val="Cambria"/>
      <family val="1"/>
    </font>
    <font>
      <b/>
      <vertAlign val="superscript"/>
      <sz val="12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libri"/>
      <family val="2"/>
    </font>
    <font>
      <sz val="10.5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14" borderId="10" xfId="0" applyFont="1" applyFill="1" applyBorder="1" applyAlignment="1">
      <alignment/>
    </xf>
    <xf numFmtId="0" fontId="28" fillId="32" borderId="10" xfId="0" applyFont="1" applyFill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191" fontId="5" fillId="0" borderId="10" xfId="0" applyNumberFormat="1" applyFont="1" applyBorder="1" applyAlignment="1">
      <alignment horizontal="center"/>
    </xf>
    <xf numFmtId="191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0" fillId="14" borderId="10" xfId="53" applyFont="1" applyFill="1" applyBorder="1">
      <alignment/>
      <protection/>
    </xf>
    <xf numFmtId="2" fontId="10" fillId="0" borderId="10" xfId="0" applyNumberFormat="1" applyFont="1" applyBorder="1" applyAlignment="1">
      <alignment horizontal="center"/>
    </xf>
    <xf numFmtId="197" fontId="5" fillId="0" borderId="10" xfId="0" applyNumberFormat="1" applyFont="1" applyBorder="1" applyAlignment="1">
      <alignment horizontal="center"/>
    </xf>
    <xf numFmtId="0" fontId="30" fillId="0" borderId="11" xfId="0" applyFont="1" applyBorder="1" applyAlignment="1">
      <alignment/>
    </xf>
    <xf numFmtId="2" fontId="10" fillId="1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8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97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2" fontId="5" fillId="34" borderId="10" xfId="0" applyNumberFormat="1" applyFont="1" applyFill="1" applyBorder="1" applyAlignment="1">
      <alignment horizontal="center"/>
    </xf>
    <xf numFmtId="195" fontId="28" fillId="0" borderId="10" xfId="0" applyNumberFormat="1" applyFont="1" applyBorder="1" applyAlignment="1">
      <alignment horizontal="center"/>
    </xf>
    <xf numFmtId="195" fontId="5" fillId="0" borderId="10" xfId="0" applyNumberFormat="1" applyFont="1" applyBorder="1" applyAlignment="1">
      <alignment horizontal="center"/>
    </xf>
    <xf numFmtId="189" fontId="28" fillId="0" borderId="10" xfId="0" applyNumberFormat="1" applyFont="1" applyBorder="1" applyAlignment="1">
      <alignment horizontal="center"/>
    </xf>
    <xf numFmtId="189" fontId="0" fillId="0" borderId="0" xfId="0" applyNumberFormat="1" applyAlignment="1">
      <alignment/>
    </xf>
    <xf numFmtId="0" fontId="0" fillId="0" borderId="0" xfId="53">
      <alignment/>
      <protection/>
    </xf>
    <xf numFmtId="0" fontId="31" fillId="0" borderId="0" xfId="53" applyFont="1" applyBorder="1" applyAlignment="1">
      <alignment horizontal="center"/>
      <protection/>
    </xf>
    <xf numFmtId="2" fontId="31" fillId="0" borderId="0" xfId="53" applyNumberFormat="1" applyFont="1" applyBorder="1" applyAlignment="1">
      <alignment horizontal="center"/>
      <protection/>
    </xf>
    <xf numFmtId="197" fontId="31" fillId="0" borderId="0" xfId="53" applyNumberFormat="1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31" fillId="0" borderId="0" xfId="53" applyFont="1" applyBorder="1" applyAlignment="1">
      <alignment horizontal="center" vertical="center"/>
      <protection/>
    </xf>
    <xf numFmtId="0" fontId="31" fillId="0" borderId="0" xfId="53" applyFont="1" applyBorder="1">
      <alignment/>
      <protection/>
    </xf>
    <xf numFmtId="189" fontId="31" fillId="0" borderId="0" xfId="53" applyNumberFormat="1" applyFont="1" applyBorder="1" applyAlignment="1">
      <alignment horizontal="center"/>
      <protection/>
    </xf>
    <xf numFmtId="191" fontId="31" fillId="0" borderId="0" xfId="53" applyNumberFormat="1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10" fillId="33" borderId="10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191" fontId="32" fillId="32" borderId="10" xfId="53" applyNumberFormat="1" applyFont="1" applyFill="1" applyBorder="1" applyAlignment="1">
      <alignment horizontal="center"/>
      <protection/>
    </xf>
    <xf numFmtId="191" fontId="32" fillId="32" borderId="10" xfId="53" applyNumberFormat="1" applyFont="1" applyFill="1" applyBorder="1" applyAlignment="1">
      <alignment horizontal="center" vertical="center"/>
      <protection/>
    </xf>
    <xf numFmtId="2" fontId="32" fillId="32" borderId="10" xfId="53" applyNumberFormat="1" applyFont="1" applyFill="1" applyBorder="1" applyAlignment="1">
      <alignment horizontal="center"/>
      <protection/>
    </xf>
    <xf numFmtId="2" fontId="32" fillId="0" borderId="10" xfId="53" applyNumberFormat="1" applyFont="1" applyFill="1" applyBorder="1" applyAlignment="1">
      <alignment horizontal="center"/>
      <protection/>
    </xf>
    <xf numFmtId="2" fontId="32" fillId="0" borderId="10" xfId="53" applyNumberFormat="1" applyFont="1" applyBorder="1" applyAlignment="1">
      <alignment horizontal="center"/>
      <protection/>
    </xf>
    <xf numFmtId="11" fontId="32" fillId="0" borderId="10" xfId="53" applyNumberFormat="1" applyFont="1" applyBorder="1" applyAlignment="1">
      <alignment horizontal="center" vertical="center"/>
      <protection/>
    </xf>
    <xf numFmtId="0" fontId="32" fillId="2" borderId="10" xfId="53" applyFont="1" applyFill="1" applyBorder="1" applyAlignment="1">
      <alignment horizontal="center"/>
      <protection/>
    </xf>
    <xf numFmtId="0" fontId="32" fillId="2" borderId="10" xfId="53" applyFont="1" applyFill="1" applyBorder="1" applyAlignment="1">
      <alignment horizontal="center" vertical="center"/>
      <protection/>
    </xf>
    <xf numFmtId="0" fontId="32" fillId="0" borderId="10" xfId="53" applyFont="1" applyBorder="1" applyAlignment="1" quotePrefix="1">
      <alignment horizontal="center"/>
      <protection/>
    </xf>
    <xf numFmtId="0" fontId="32" fillId="0" borderId="10" xfId="53" applyFont="1" applyBorder="1" applyAlignment="1">
      <alignment horizontal="center" vertical="center"/>
      <protection/>
    </xf>
    <xf numFmtId="0" fontId="30" fillId="0" borderId="13" xfId="53" applyFont="1" applyBorder="1" applyAlignment="1">
      <alignment horizontal="center"/>
      <protection/>
    </xf>
    <xf numFmtId="0" fontId="30" fillId="0" borderId="14" xfId="53" applyFont="1" applyBorder="1" applyAlignment="1">
      <alignment horizontal="center"/>
      <protection/>
    </xf>
    <xf numFmtId="0" fontId="0" fillId="0" borderId="0" xfId="53" applyBorder="1">
      <alignment/>
      <protection/>
    </xf>
    <xf numFmtId="191" fontId="32" fillId="32" borderId="13" xfId="53" applyNumberFormat="1" applyFont="1" applyFill="1" applyBorder="1" applyAlignment="1">
      <alignment horizontal="center"/>
      <protection/>
    </xf>
    <xf numFmtId="191" fontId="32" fillId="32" borderId="14" xfId="53" applyNumberFormat="1" applyFont="1" applyFill="1" applyBorder="1" applyAlignment="1">
      <alignment horizontal="center"/>
      <protection/>
    </xf>
    <xf numFmtId="0" fontId="30" fillId="32" borderId="10" xfId="53" applyFont="1" applyFill="1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10" fillId="0" borderId="13" xfId="53" applyFont="1" applyBorder="1" applyAlignment="1">
      <alignment horizontal="center"/>
      <protection/>
    </xf>
    <xf numFmtId="0" fontId="30" fillId="0" borderId="15" xfId="53" applyFont="1" applyBorder="1" applyAlignment="1">
      <alignment/>
      <protection/>
    </xf>
    <xf numFmtId="0" fontId="29" fillId="0" borderId="14" xfId="53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"/>
          <c:y val="0.013"/>
          <c:w val="0.7907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1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(Turbina!$C$9,Turbina!$D$9)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28150051"/>
        <c:axId val="52023868"/>
      </c:scatterChart>
      <c:valAx>
        <c:axId val="2815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2"/>
              <c:y val="-0.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023868"/>
        <c:crosses val="autoZero"/>
        <c:crossBetween val="midCat"/>
        <c:dispUnits/>
      </c:valAx>
      <c:valAx>
        <c:axId val="52023868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81500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28"/>
          <c:w val="0.6385"/>
          <c:h val="0.05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25"/>
          <c:y val="0"/>
          <c:w val="0.906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1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(Turbina!$C$10,Turbina!$D$10)</c:f>
              <c:numCache/>
            </c:numRef>
          </c:xVal>
          <c:yVal>
            <c:numRef>
              <c:f>(Turbina!$C$7,Turbina!$D$7)</c:f>
              <c:numCache/>
            </c:numRef>
          </c:yVal>
          <c:smooth val="0"/>
        </c:ser>
        <c:axId val="65561629"/>
        <c:axId val="53183750"/>
      </c:scatterChart>
      <c:valAx>
        <c:axId val="65561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183750"/>
        <c:crosses val="autoZero"/>
        <c:crossBetween val="midCat"/>
        <c:dispUnits/>
      </c:valAx>
      <c:valAx>
        <c:axId val="531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55616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3975"/>
          <c:w val="0.67425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5"/>
          <c:y val="0"/>
          <c:w val="0.79075"/>
          <c:h val="0.8095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vapor'!$D$6:$D$28</c:f>
              <c:numCache>
                <c:ptCount val="23"/>
                <c:pt idx="0">
                  <c:v>191.8122951935644</c:v>
                </c:pt>
                <c:pt idx="1">
                  <c:v>640.1853353633861</c:v>
                </c:pt>
                <c:pt idx="2">
                  <c:v>844.716914785587</c:v>
                </c:pt>
                <c:pt idx="3">
                  <c:v>961.983167010711</c:v>
                </c:pt>
                <c:pt idx="4">
                  <c:v>1049.775329538077</c:v>
                </c:pt>
                <c:pt idx="5">
                  <c:v>1122.1429927816562</c:v>
                </c:pt>
                <c:pt idx="6">
                  <c:v>1184.9249345979192</c:v>
                </c:pt>
                <c:pt idx="7">
                  <c:v>1241.1691366006744</c:v>
                </c:pt>
                <c:pt idx="8">
                  <c:v>1292.6963573156775</c:v>
                </c:pt>
                <c:pt idx="9">
                  <c:v>1340.699447966519</c:v>
                </c:pt>
                <c:pt idx="10">
                  <c:v>1386.0160556313551</c:v>
                </c:pt>
                <c:pt idx="11">
                  <c:v>1429.2690229207633</c:v>
                </c:pt>
                <c:pt idx="12">
                  <c:v>1470.9477765097254</c:v>
                </c:pt>
                <c:pt idx="13">
                  <c:v>1511.4631941359887</c:v>
                </c:pt>
                <c:pt idx="14">
                  <c:v>1551.1915518335902</c:v>
                </c:pt>
                <c:pt idx="15">
                  <c:v>1590.5138782812057</c:v>
                </c:pt>
                <c:pt idx="16">
                  <c:v>1629.850299429479</c:v>
                </c:pt>
                <c:pt idx="17">
                  <c:v>1669.683619793397</c:v>
                </c:pt>
                <c:pt idx="18">
                  <c:v>1710.7631638465446</c:v>
                </c:pt>
                <c:pt idx="19">
                  <c:v>1753.9869698975335</c:v>
                </c:pt>
                <c:pt idx="20">
                  <c:v>1801.0807940811517</c:v>
                </c:pt>
                <c:pt idx="21">
                  <c:v>1855.8979768405584</c:v>
                </c:pt>
                <c:pt idx="22">
                  <c:v>1932.8091272686986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vapor'!$E$6:$E$28</c:f>
              <c:numCache>
                <c:ptCount val="23"/>
                <c:pt idx="0">
                  <c:v>2583.886937173447</c:v>
                </c:pt>
                <c:pt idx="1">
                  <c:v>2748.1076146579685</c:v>
                </c:pt>
                <c:pt idx="2">
                  <c:v>2791.0105362953245</c:v>
                </c:pt>
                <c:pt idx="3">
                  <c:v>2802.042703560455</c:v>
                </c:pt>
                <c:pt idx="4">
                  <c:v>2802.743540700281</c:v>
                </c:pt>
                <c:pt idx="5">
                  <c:v>2797.9970220803743</c:v>
                </c:pt>
                <c:pt idx="6">
                  <c:v>2789.717391290329</c:v>
                </c:pt>
                <c:pt idx="7">
                  <c:v>2778.8287602742375</c:v>
                </c:pt>
                <c:pt idx="8">
                  <c:v>2765.8207694834055</c:v>
                </c:pt>
                <c:pt idx="9">
                  <c:v>2750.9602001455974</c:v>
                </c:pt>
                <c:pt idx="10">
                  <c:v>2734.384831944492</c:v>
                </c:pt>
                <c:pt idx="11">
                  <c:v>2716.1442314962983</c:v>
                </c:pt>
                <c:pt idx="12">
                  <c:v>2696.212234646997</c:v>
                </c:pt>
                <c:pt idx="13">
                  <c:v>2674.4850380481166</c:v>
                </c:pt>
                <c:pt idx="14">
                  <c:v>2650.774869127897</c:v>
                </c:pt>
                <c:pt idx="15">
                  <c:v>2624.8060468218673</c:v>
                </c:pt>
                <c:pt idx="16">
                  <c:v>2596.2167214337974</c:v>
                </c:pt>
                <c:pt idx="17">
                  <c:v>2564.566038855762</c:v>
                </c:pt>
                <c:pt idx="18">
                  <c:v>2529.114179970353</c:v>
                </c:pt>
                <c:pt idx="19">
                  <c:v>2488.411302792055</c:v>
                </c:pt>
                <c:pt idx="20">
                  <c:v>2440.0055503236445</c:v>
                </c:pt>
                <c:pt idx="21">
                  <c:v>2378.1595606714554</c:v>
                </c:pt>
                <c:pt idx="22">
                  <c:v>2282.1869838827106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5"/>
          <c:order val="2"/>
          <c:tx>
            <c:v>Turbina isoentrópica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(Turbina!$C$34,Turbina!$D$34)</c:f>
              <c:numCache/>
            </c:numRef>
          </c:xVal>
          <c:yVal>
            <c:numRef>
              <c:f>(Turbina!$C$32,Turbina!$D$32)</c:f>
              <c:numCache/>
            </c:numRef>
          </c:yVal>
          <c:smooth val="0"/>
        </c:ser>
        <c:ser>
          <c:idx val="2"/>
          <c:order val="3"/>
          <c:tx>
            <c:v>Turbina real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(Turbina!$C$54,Turbina!$E$54)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8891703"/>
        <c:axId val="12916464"/>
      </c:scatterChart>
      <c:valAx>
        <c:axId val="88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h [kJ/kg]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916464"/>
        <c:crosses val="autoZero"/>
        <c:crossBetween val="midCat"/>
        <c:dispUnits/>
      </c:valAx>
      <c:valAx>
        <c:axId val="12916464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8917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9285"/>
          <c:w val="0.91425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0"/>
          <c:w val="0.90625"/>
          <c:h val="0.867"/>
        </c:manualLayout>
      </c:layout>
      <c:scatterChart>
        <c:scatterStyle val="lineMarker"/>
        <c:varyColors val="0"/>
        <c:ser>
          <c:idx val="0"/>
          <c:order val="0"/>
          <c:tx>
            <c:v>Liquido saturado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'[1]Tablas de vapor'!$F$6:$F$28</c:f>
              <c:numCache>
                <c:ptCount val="23"/>
                <c:pt idx="0">
                  <c:v>0.6492180830236387</c:v>
                </c:pt>
                <c:pt idx="1">
                  <c:v>1.8605992790566916</c:v>
                </c:pt>
                <c:pt idx="2">
                  <c:v>2.3146816304389946</c:v>
                </c:pt>
                <c:pt idx="3">
                  <c:v>2.5544256471145377</c:v>
                </c:pt>
                <c:pt idx="4">
                  <c:v>2.7253905793032764</c:v>
                </c:pt>
                <c:pt idx="5">
                  <c:v>2.8613275629154895</c:v>
                </c:pt>
                <c:pt idx="6">
                  <c:v>2.9758750551591655</c:v>
                </c:pt>
                <c:pt idx="7">
                  <c:v>3.07599897923045</c:v>
                </c:pt>
                <c:pt idx="8">
                  <c:v>3.1657811451081574</c:v>
                </c:pt>
                <c:pt idx="9">
                  <c:v>3.2478464282501984</c:v>
                </c:pt>
                <c:pt idx="10">
                  <c:v>3.3240030549035273</c:v>
                </c:pt>
                <c:pt idx="11">
                  <c:v>3.3955677205794017</c:v>
                </c:pt>
                <c:pt idx="12">
                  <c:v>3.4635500618089288</c:v>
                </c:pt>
                <c:pt idx="13">
                  <c:v>3.5287717884061176</c:v>
                </c:pt>
                <c:pt idx="14">
                  <c:v>3.5919557554688986</c:v>
                </c:pt>
                <c:pt idx="15">
                  <c:v>3.653799878047905</c:v>
                </c:pt>
                <c:pt idx="16">
                  <c:v>3.715037634563112</c:v>
                </c:pt>
                <c:pt idx="17">
                  <c:v>3.776477591359522</c:v>
                </c:pt>
                <c:pt idx="18">
                  <c:v>3.8393262303245286</c:v>
                </c:pt>
                <c:pt idx="19">
                  <c:v>3.9049983627385374</c:v>
                </c:pt>
                <c:pt idx="20">
                  <c:v>3.976156019537658</c:v>
                </c:pt>
                <c:pt idx="21">
                  <c:v>4.058760886219798</c:v>
                </c:pt>
                <c:pt idx="22">
                  <c:v>4.174893536204768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1"/>
          <c:order val="1"/>
          <c:tx>
            <c:v>Vapor saturado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'[1]Tablas de vapor'!$G$6:$G$28</c:f>
              <c:numCache>
                <c:ptCount val="23"/>
                <c:pt idx="0">
                  <c:v>8.148893282344279</c:v>
                </c:pt>
                <c:pt idx="1">
                  <c:v>6.8205807842240205</c:v>
                </c:pt>
                <c:pt idx="2">
                  <c:v>6.443054656104626</c:v>
                </c:pt>
                <c:pt idx="3">
                  <c:v>6.255973226476786</c:v>
                </c:pt>
                <c:pt idx="4">
                  <c:v>6.124513635534844</c:v>
                </c:pt>
                <c:pt idx="5">
                  <c:v>6.019798774428392</c:v>
                </c:pt>
                <c:pt idx="6">
                  <c:v>5.930652107463353</c:v>
                </c:pt>
                <c:pt idx="7">
                  <c:v>5.8515107172182645</c:v>
                </c:pt>
                <c:pt idx="8">
                  <c:v>5.779155496931485</c:v>
                </c:pt>
                <c:pt idx="9">
                  <c:v>5.711521390316926</c:v>
                </c:pt>
                <c:pt idx="10">
                  <c:v>5.647174731391678</c:v>
                </c:pt>
                <c:pt idx="11">
                  <c:v>5.585043263210419</c:v>
                </c:pt>
                <c:pt idx="12">
                  <c:v>5.524253746105708</c:v>
                </c:pt>
                <c:pt idx="13">
                  <c:v>5.464023615211027</c:v>
                </c:pt>
                <c:pt idx="14">
                  <c:v>5.403587727203439</c:v>
                </c:pt>
                <c:pt idx="15">
                  <c:v>5.342153199247248</c:v>
                </c:pt>
                <c:pt idx="16">
                  <c:v>5.278877536465283</c:v>
                </c:pt>
                <c:pt idx="17">
                  <c:v>5.212863670174951</c:v>
                </c:pt>
                <c:pt idx="18">
                  <c:v>5.142798469278504</c:v>
                </c:pt>
                <c:pt idx="19">
                  <c:v>5.066312604294289</c:v>
                </c:pt>
                <c:pt idx="20">
                  <c:v>4.9795209656197</c:v>
                </c:pt>
                <c:pt idx="21">
                  <c:v>4.873560647752298</c:v>
                </c:pt>
                <c:pt idx="22">
                  <c:v>4.716611300664945</c:v>
                </c:pt>
              </c:numCache>
            </c:numRef>
          </c:xVal>
          <c:yVal>
            <c:numRef>
              <c:f>'[1]Tablas de vapor'!$B$6:$B$28</c:f>
              <c:numCache>
                <c:ptCount val="23"/>
                <c:pt idx="0">
                  <c:v>0.1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65</c:v>
                </c:pt>
                <c:pt idx="8">
                  <c:v>75</c:v>
                </c:pt>
                <c:pt idx="9">
                  <c:v>85</c:v>
                </c:pt>
                <c:pt idx="10">
                  <c:v>95</c:v>
                </c:pt>
                <c:pt idx="11">
                  <c:v>105</c:v>
                </c:pt>
                <c:pt idx="12">
                  <c:v>115</c:v>
                </c:pt>
                <c:pt idx="13">
                  <c:v>125</c:v>
                </c:pt>
                <c:pt idx="14">
                  <c:v>135</c:v>
                </c:pt>
                <c:pt idx="15">
                  <c:v>145</c:v>
                </c:pt>
                <c:pt idx="16">
                  <c:v>155</c:v>
                </c:pt>
                <c:pt idx="17">
                  <c:v>165</c:v>
                </c:pt>
                <c:pt idx="18">
                  <c:v>175</c:v>
                </c:pt>
                <c:pt idx="19">
                  <c:v>185</c:v>
                </c:pt>
                <c:pt idx="20">
                  <c:v>195</c:v>
                </c:pt>
                <c:pt idx="21">
                  <c:v>205</c:v>
                </c:pt>
                <c:pt idx="22">
                  <c:v>215</c:v>
                </c:pt>
              </c:numCache>
            </c:numRef>
          </c:yVal>
          <c:smooth val="0"/>
        </c:ser>
        <c:ser>
          <c:idx val="2"/>
          <c:order val="2"/>
          <c:tx>
            <c:v>Turbina isoentrópica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Turbina!$C$35:$D$35</c:f>
              <c:numCache/>
            </c:numRef>
          </c:xVal>
          <c:yVal>
            <c:numRef>
              <c:f>Turbina!$C$32:$D$32</c:f>
              <c:numCache/>
            </c:numRef>
          </c:yVal>
          <c:smooth val="0"/>
        </c:ser>
        <c:ser>
          <c:idx val="3"/>
          <c:order val="3"/>
          <c:tx>
            <c:v>Turbina 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(Turbina!$C$55,Turbina!$E$55)</c:f>
              <c:numCache/>
            </c:numRef>
          </c:xVal>
          <c:yVal>
            <c:numRef>
              <c:f>(Turbina!$C$52,Turbina!$E$52)</c:f>
              <c:numCache/>
            </c:numRef>
          </c:yVal>
          <c:smooth val="0"/>
        </c:ser>
        <c:axId val="49139313"/>
        <c:axId val="39600634"/>
      </c:scatterChart>
      <c:valAx>
        <c:axId val="4913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 [kJ/kg / K]</a:t>
                </a:r>
              </a:p>
            </c:rich>
          </c:tx>
          <c:layout>
            <c:manualLayout>
              <c:xMode val="factor"/>
              <c:yMode val="factor"/>
              <c:x val="-0.03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600634"/>
        <c:crosses val="autoZero"/>
        <c:crossBetween val="midCat"/>
        <c:dispUnits/>
      </c:valAx>
      <c:valAx>
        <c:axId val="396006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 [bar]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139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4"/>
          <c:w val="0.912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25</xdr:row>
      <xdr:rowOff>133350</xdr:rowOff>
    </xdr:from>
    <xdr:ext cx="1895475" cy="323850"/>
    <xdr:sp>
      <xdr:nvSpPr>
        <xdr:cNvPr id="1" name="1 CuadroTexto"/>
        <xdr:cNvSpPr txBox="1">
          <a:spLocks noChangeArrowheads="1"/>
        </xdr:cNvSpPr>
      </xdr:nvSpPr>
      <xdr:spPr>
        <a:xfrm>
          <a:off x="495300" y="4876800"/>
          <a:ext cx="1895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isoentrópica</a:t>
          </a:r>
        </a:p>
      </xdr:txBody>
    </xdr:sp>
    <xdr:clientData/>
  </xdr:oneCellAnchor>
  <xdr:oneCellAnchor>
    <xdr:from>
      <xdr:col>1</xdr:col>
      <xdr:colOff>228600</xdr:colOff>
      <xdr:row>47</xdr:row>
      <xdr:rowOff>47625</xdr:rowOff>
    </xdr:from>
    <xdr:ext cx="2686050" cy="323850"/>
    <xdr:sp>
      <xdr:nvSpPr>
        <xdr:cNvPr id="2" name="2 CuadroTexto"/>
        <xdr:cNvSpPr txBox="1">
          <a:spLocks noChangeArrowheads="1"/>
        </xdr:cNvSpPr>
      </xdr:nvSpPr>
      <xdr:spPr>
        <a:xfrm>
          <a:off x="704850" y="8867775"/>
          <a:ext cx="2686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Turbina con eficiencia del 80%</a:t>
          </a:r>
        </a:p>
      </xdr:txBody>
    </xdr:sp>
    <xdr:clientData/>
  </xdr:oneCellAnchor>
  <xdr:oneCellAnchor>
    <xdr:from>
      <xdr:col>1</xdr:col>
      <xdr:colOff>66675</xdr:colOff>
      <xdr:row>0</xdr:row>
      <xdr:rowOff>28575</xdr:rowOff>
    </xdr:from>
    <xdr:ext cx="1019175" cy="323850"/>
    <xdr:sp>
      <xdr:nvSpPr>
        <xdr:cNvPr id="3" name="3 CuadroTexto"/>
        <xdr:cNvSpPr txBox="1">
          <a:spLocks noChangeArrowheads="1"/>
        </xdr:cNvSpPr>
      </xdr:nvSpPr>
      <xdr:spPr>
        <a:xfrm>
          <a:off x="542925" y="28575"/>
          <a:ext cx="10191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Turbina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1</a:t>
          </a:r>
        </a:p>
      </xdr:txBody>
    </xdr:sp>
    <xdr:clientData/>
  </xdr:oneCellAnchor>
  <xdr:twoCellAnchor>
    <xdr:from>
      <xdr:col>7</xdr:col>
      <xdr:colOff>752475</xdr:colOff>
      <xdr:row>4</xdr:row>
      <xdr:rowOff>28575</xdr:rowOff>
    </xdr:from>
    <xdr:to>
      <xdr:col>15</xdr:col>
      <xdr:colOff>514350</xdr:colOff>
      <xdr:row>24</xdr:row>
      <xdr:rowOff>66675</xdr:rowOff>
    </xdr:to>
    <xdr:graphicFrame>
      <xdr:nvGraphicFramePr>
        <xdr:cNvPr id="4" name="24 Gráfico"/>
        <xdr:cNvGraphicFramePr/>
      </xdr:nvGraphicFramePr>
      <xdr:xfrm>
        <a:off x="6953250" y="723900"/>
        <a:ext cx="5857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733425</xdr:colOff>
      <xdr:row>7</xdr:row>
      <xdr:rowOff>38100</xdr:rowOff>
    </xdr:from>
    <xdr:to>
      <xdr:col>7</xdr:col>
      <xdr:colOff>133350</xdr:colOff>
      <xdr:row>16</xdr:row>
      <xdr:rowOff>114300</xdr:rowOff>
    </xdr:to>
    <xdr:pic>
      <xdr:nvPicPr>
        <xdr:cNvPr id="5" name="25 Imagen" descr="CicloRank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314450"/>
          <a:ext cx="22288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4</xdr:row>
      <xdr:rowOff>76200</xdr:rowOff>
    </xdr:from>
    <xdr:to>
      <xdr:col>23</xdr:col>
      <xdr:colOff>552450</xdr:colOff>
      <xdr:row>23</xdr:row>
      <xdr:rowOff>66675</xdr:rowOff>
    </xdr:to>
    <xdr:graphicFrame>
      <xdr:nvGraphicFramePr>
        <xdr:cNvPr id="6" name="2 Gráfico"/>
        <xdr:cNvGraphicFramePr/>
      </xdr:nvGraphicFramePr>
      <xdr:xfrm>
        <a:off x="13392150" y="771525"/>
        <a:ext cx="55530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314325</xdr:colOff>
      <xdr:row>25</xdr:row>
      <xdr:rowOff>19050</xdr:rowOff>
    </xdr:from>
    <xdr:to>
      <xdr:col>16</xdr:col>
      <xdr:colOff>85725</xdr:colOff>
      <xdr:row>46</xdr:row>
      <xdr:rowOff>47625</xdr:rowOff>
    </xdr:to>
    <xdr:graphicFrame>
      <xdr:nvGraphicFramePr>
        <xdr:cNvPr id="7" name="27 Gráfico"/>
        <xdr:cNvGraphicFramePr/>
      </xdr:nvGraphicFramePr>
      <xdr:xfrm>
        <a:off x="7277100" y="4762500"/>
        <a:ext cx="5867400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666750</xdr:colOff>
      <xdr:row>25</xdr:row>
      <xdr:rowOff>66675</xdr:rowOff>
    </xdr:from>
    <xdr:to>
      <xdr:col>24</xdr:col>
      <xdr:colOff>114300</xdr:colOff>
      <xdr:row>45</xdr:row>
      <xdr:rowOff>47625</xdr:rowOff>
    </xdr:to>
    <xdr:graphicFrame>
      <xdr:nvGraphicFramePr>
        <xdr:cNvPr id="8" name="2 Gráfico"/>
        <xdr:cNvGraphicFramePr/>
      </xdr:nvGraphicFramePr>
      <xdr:xfrm>
        <a:off x="13725525" y="4810125"/>
        <a:ext cx="5543550" cy="3733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Turb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bina"/>
      <sheetName val="Tablas de vapor"/>
    </sheetNames>
    <sheetDataSet>
      <sheetData sheetId="1">
        <row r="6">
          <cell r="B6">
            <v>0.1</v>
          </cell>
          <cell r="D6">
            <v>191.8122951935644</v>
          </cell>
          <cell r="E6">
            <v>2583.886937173447</v>
          </cell>
          <cell r="F6">
            <v>0.6492180830236387</v>
          </cell>
          <cell r="G6">
            <v>8.148893282344279</v>
          </cell>
        </row>
        <row r="7">
          <cell r="B7">
            <v>5</v>
          </cell>
          <cell r="D7">
            <v>640.1853353633861</v>
          </cell>
          <cell r="E7">
            <v>2748.1076146579685</v>
          </cell>
          <cell r="F7">
            <v>1.8605992790566916</v>
          </cell>
          <cell r="G7">
            <v>6.8205807842240205</v>
          </cell>
        </row>
        <row r="8">
          <cell r="B8">
            <v>15</v>
          </cell>
          <cell r="D8">
            <v>844.716914785587</v>
          </cell>
          <cell r="E8">
            <v>2791.0105362953245</v>
          </cell>
          <cell r="F8">
            <v>2.3146816304389946</v>
          </cell>
          <cell r="G8">
            <v>6.443054656104626</v>
          </cell>
        </row>
        <row r="9">
          <cell r="B9">
            <v>25</v>
          </cell>
          <cell r="D9">
            <v>961.983167010711</v>
          </cell>
          <cell r="E9">
            <v>2802.042703560455</v>
          </cell>
          <cell r="F9">
            <v>2.5544256471145377</v>
          </cell>
          <cell r="G9">
            <v>6.255973226476786</v>
          </cell>
        </row>
        <row r="10">
          <cell r="B10">
            <v>35</v>
          </cell>
          <cell r="D10">
            <v>1049.775329538077</v>
          </cell>
          <cell r="E10">
            <v>2802.743540700281</v>
          </cell>
          <cell r="F10">
            <v>2.7253905793032764</v>
          </cell>
          <cell r="G10">
            <v>6.124513635534844</v>
          </cell>
        </row>
        <row r="11">
          <cell r="B11">
            <v>45</v>
          </cell>
          <cell r="D11">
            <v>1122.1429927816562</v>
          </cell>
          <cell r="E11">
            <v>2797.9970220803743</v>
          </cell>
          <cell r="F11">
            <v>2.8613275629154895</v>
          </cell>
          <cell r="G11">
            <v>6.019798774428392</v>
          </cell>
        </row>
        <row r="12">
          <cell r="B12">
            <v>55</v>
          </cell>
          <cell r="D12">
            <v>1184.9249345979192</v>
          </cell>
          <cell r="E12">
            <v>2789.717391290329</v>
          </cell>
          <cell r="F12">
            <v>2.9758750551591655</v>
          </cell>
          <cell r="G12">
            <v>5.930652107463353</v>
          </cell>
        </row>
        <row r="13">
          <cell r="B13">
            <v>65</v>
          </cell>
          <cell r="D13">
            <v>1241.1691366006744</v>
          </cell>
          <cell r="E13">
            <v>2778.8287602742375</v>
          </cell>
          <cell r="F13">
            <v>3.07599897923045</v>
          </cell>
          <cell r="G13">
            <v>5.8515107172182645</v>
          </cell>
        </row>
        <row r="14">
          <cell r="B14">
            <v>75</v>
          </cell>
          <cell r="D14">
            <v>1292.6963573156775</v>
          </cell>
          <cell r="E14">
            <v>2765.8207694834055</v>
          </cell>
          <cell r="F14">
            <v>3.1657811451081574</v>
          </cell>
          <cell r="G14">
            <v>5.779155496931485</v>
          </cell>
        </row>
        <row r="15">
          <cell r="B15">
            <v>85</v>
          </cell>
          <cell r="D15">
            <v>1340.699447966519</v>
          </cell>
          <cell r="E15">
            <v>2750.9602001455974</v>
          </cell>
          <cell r="F15">
            <v>3.2478464282501984</v>
          </cell>
          <cell r="G15">
            <v>5.711521390316926</v>
          </cell>
        </row>
        <row r="16">
          <cell r="B16">
            <v>95</v>
          </cell>
          <cell r="D16">
            <v>1386.0160556313551</v>
          </cell>
          <cell r="E16">
            <v>2734.384831944492</v>
          </cell>
          <cell r="F16">
            <v>3.3240030549035273</v>
          </cell>
          <cell r="G16">
            <v>5.647174731391678</v>
          </cell>
        </row>
        <row r="17">
          <cell r="B17">
            <v>105</v>
          </cell>
          <cell r="D17">
            <v>1429.2690229207633</v>
          </cell>
          <cell r="E17">
            <v>2716.1442314962983</v>
          </cell>
          <cell r="F17">
            <v>3.3955677205794017</v>
          </cell>
          <cell r="G17">
            <v>5.585043263210419</v>
          </cell>
        </row>
        <row r="18">
          <cell r="B18">
            <v>115</v>
          </cell>
          <cell r="D18">
            <v>1470.9477765097254</v>
          </cell>
          <cell r="E18">
            <v>2696.212234646997</v>
          </cell>
          <cell r="F18">
            <v>3.4635500618089288</v>
          </cell>
          <cell r="G18">
            <v>5.524253746105708</v>
          </cell>
        </row>
        <row r="19">
          <cell r="B19">
            <v>125</v>
          </cell>
          <cell r="D19">
            <v>1511.4631941359887</v>
          </cell>
          <cell r="E19">
            <v>2674.4850380481166</v>
          </cell>
          <cell r="F19">
            <v>3.5287717884061176</v>
          </cell>
          <cell r="G19">
            <v>5.464023615211027</v>
          </cell>
        </row>
        <row r="20">
          <cell r="B20">
            <v>135</v>
          </cell>
          <cell r="D20">
            <v>1551.1915518335902</v>
          </cell>
          <cell r="E20">
            <v>2650.774869127897</v>
          </cell>
          <cell r="F20">
            <v>3.5919557554688986</v>
          </cell>
          <cell r="G20">
            <v>5.403587727203439</v>
          </cell>
        </row>
        <row r="21">
          <cell r="B21">
            <v>145</v>
          </cell>
          <cell r="D21">
            <v>1590.5138782812057</v>
          </cell>
          <cell r="E21">
            <v>2624.8060468218673</v>
          </cell>
          <cell r="F21">
            <v>3.653799878047905</v>
          </cell>
          <cell r="G21">
            <v>5.342153199247248</v>
          </cell>
        </row>
        <row r="22">
          <cell r="B22">
            <v>155</v>
          </cell>
          <cell r="D22">
            <v>1629.850299429479</v>
          </cell>
          <cell r="E22">
            <v>2596.2167214337974</v>
          </cell>
          <cell r="F22">
            <v>3.715037634563112</v>
          </cell>
          <cell r="G22">
            <v>5.278877536465283</v>
          </cell>
        </row>
        <row r="23">
          <cell r="B23">
            <v>165</v>
          </cell>
          <cell r="D23">
            <v>1669.683619793397</v>
          </cell>
          <cell r="E23">
            <v>2564.566038855762</v>
          </cell>
          <cell r="F23">
            <v>3.776477591359522</v>
          </cell>
          <cell r="G23">
            <v>5.212863670174951</v>
          </cell>
        </row>
        <row r="24">
          <cell r="B24">
            <v>175</v>
          </cell>
          <cell r="D24">
            <v>1710.7631638465446</v>
          </cell>
          <cell r="E24">
            <v>2529.114179970353</v>
          </cell>
          <cell r="F24">
            <v>3.8393262303245286</v>
          </cell>
          <cell r="G24">
            <v>5.142798469278504</v>
          </cell>
        </row>
        <row r="25">
          <cell r="B25">
            <v>185</v>
          </cell>
          <cell r="D25">
            <v>1753.9869698975335</v>
          </cell>
          <cell r="E25">
            <v>2488.411302792055</v>
          </cell>
          <cell r="F25">
            <v>3.9049983627385374</v>
          </cell>
          <cell r="G25">
            <v>5.066312604294289</v>
          </cell>
        </row>
        <row r="26">
          <cell r="B26">
            <v>195</v>
          </cell>
          <cell r="D26">
            <v>1801.0807940811517</v>
          </cell>
          <cell r="E26">
            <v>2440.0055503236445</v>
          </cell>
          <cell r="F26">
            <v>3.976156019537658</v>
          </cell>
          <cell r="G26">
            <v>4.9795209656197</v>
          </cell>
        </row>
        <row r="27">
          <cell r="B27">
            <v>205</v>
          </cell>
          <cell r="D27">
            <v>1855.8979768405584</v>
          </cell>
          <cell r="E27">
            <v>2378.1595606714554</v>
          </cell>
          <cell r="F27">
            <v>4.058760886219798</v>
          </cell>
          <cell r="G27">
            <v>4.873560647752298</v>
          </cell>
        </row>
        <row r="28">
          <cell r="B28">
            <v>215</v>
          </cell>
          <cell r="D28">
            <v>1932.8091272686986</v>
          </cell>
          <cell r="E28">
            <v>2282.1869838827106</v>
          </cell>
          <cell r="F28">
            <v>4.174893536204768</v>
          </cell>
          <cell r="G28">
            <v>4.716611300664945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oleObject" Target="../embeddings/oleObject_1_2.bin" /><Relationship Id="rId5" Type="http://schemas.openxmlformats.org/officeDocument/2006/relationships/oleObject" Target="../embeddings/oleObject_1_3.bin" /><Relationship Id="rId6" Type="http://schemas.openxmlformats.org/officeDocument/2006/relationships/oleObject" Target="../embeddings/oleObject_1_4.bin" /><Relationship Id="rId7" Type="http://schemas.openxmlformats.org/officeDocument/2006/relationships/oleObject" Target="../embeddings/oleObject_1_5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B1:T64"/>
  <sheetViews>
    <sheetView showGridLines="0" zoomScalePageLayoutView="0" workbookViewId="0" topLeftCell="A34">
      <selection activeCell="K51" sqref="K51"/>
    </sheetView>
  </sheetViews>
  <sheetFormatPr defaultColWidth="11.421875" defaultRowHeight="12.75"/>
  <cols>
    <col min="1" max="1" width="7.140625" style="35" customWidth="1"/>
    <col min="2" max="2" width="20.57421875" style="35" customWidth="1"/>
    <col min="3" max="5" width="11.421875" style="35" customWidth="1"/>
    <col min="6" max="6" width="19.57421875" style="35" bestFit="1" customWidth="1"/>
    <col min="7" max="16384" width="11.421875" style="35" customWidth="1"/>
  </cols>
  <sheetData>
    <row r="1" spans="6:20" ht="14.25">
      <c r="F1" s="36"/>
      <c r="G1" s="37"/>
      <c r="H1" s="37"/>
      <c r="I1" s="37"/>
      <c r="J1" s="37"/>
      <c r="K1" s="37"/>
      <c r="L1" s="38"/>
      <c r="M1" s="38"/>
      <c r="N1" s="39"/>
      <c r="O1" s="40"/>
      <c r="P1" s="41"/>
      <c r="Q1" s="42"/>
      <c r="R1" s="42"/>
      <c r="S1" s="42"/>
      <c r="T1" s="42"/>
    </row>
    <row r="2" spans="6:20" ht="14.25">
      <c r="F2" s="36"/>
      <c r="G2" s="37"/>
      <c r="H2" s="37"/>
      <c r="I2" s="37"/>
      <c r="J2" s="37"/>
      <c r="K2" s="37"/>
      <c r="L2" s="38"/>
      <c r="M2" s="38"/>
      <c r="N2" s="39"/>
      <c r="O2" s="40"/>
      <c r="P2" s="41"/>
      <c r="Q2" s="37"/>
      <c r="R2" s="37"/>
      <c r="S2" s="37"/>
      <c r="T2" s="37"/>
    </row>
    <row r="3" spans="6:20" ht="14.25">
      <c r="F3" s="36"/>
      <c r="G3" s="37"/>
      <c r="H3" s="37"/>
      <c r="I3" s="37"/>
      <c r="J3" s="37"/>
      <c r="K3" s="37"/>
      <c r="L3" s="38"/>
      <c r="M3" s="38"/>
      <c r="N3" s="39"/>
      <c r="O3" s="36"/>
      <c r="P3" s="41"/>
      <c r="Q3" s="36"/>
      <c r="R3" s="36"/>
      <c r="S3" s="36"/>
      <c r="T3" s="36"/>
    </row>
    <row r="4" spans="6:20" ht="12" customHeight="1">
      <c r="F4" s="36"/>
      <c r="G4" s="37"/>
      <c r="H4" s="37"/>
      <c r="I4" s="37"/>
      <c r="J4" s="37"/>
      <c r="K4" s="37"/>
      <c r="L4" s="38"/>
      <c r="M4" s="38"/>
      <c r="N4" s="39"/>
      <c r="O4" s="40"/>
      <c r="P4" s="41"/>
      <c r="Q4" s="43"/>
      <c r="R4" s="43"/>
      <c r="S4" s="43"/>
      <c r="T4" s="43"/>
    </row>
    <row r="5" spans="6:20" ht="14.25">
      <c r="F5" s="36"/>
      <c r="G5" s="37"/>
      <c r="H5" s="37"/>
      <c r="I5" s="37"/>
      <c r="J5" s="37"/>
      <c r="K5" s="37"/>
      <c r="L5" s="38"/>
      <c r="M5" s="38"/>
      <c r="N5" s="39"/>
      <c r="O5" s="40"/>
      <c r="P5" s="41"/>
      <c r="Q5" s="42"/>
      <c r="R5" s="42"/>
      <c r="S5" s="42"/>
      <c r="T5" s="42"/>
    </row>
    <row r="6" spans="2:20" ht="15.75">
      <c r="B6" s="44"/>
      <c r="C6" s="45">
        <v>1</v>
      </c>
      <c r="D6" s="46">
        <v>2</v>
      </c>
      <c r="F6" s="36"/>
      <c r="G6" s="37"/>
      <c r="H6" s="37"/>
      <c r="I6" s="37"/>
      <c r="J6" s="37"/>
      <c r="K6" s="37"/>
      <c r="L6" s="38"/>
      <c r="M6" s="38"/>
      <c r="N6" s="39"/>
      <c r="O6" s="40"/>
      <c r="P6" s="41"/>
      <c r="Q6" s="37"/>
      <c r="R6" s="37"/>
      <c r="S6" s="37"/>
      <c r="T6" s="37"/>
    </row>
    <row r="7" spans="2:20" ht="15.75">
      <c r="B7" s="14" t="s">
        <v>3</v>
      </c>
      <c r="C7" s="47">
        <v>40</v>
      </c>
      <c r="D7" s="48">
        <v>25</v>
      </c>
      <c r="F7" s="36"/>
      <c r="G7" s="37"/>
      <c r="H7" s="37"/>
      <c r="I7" s="37"/>
      <c r="J7" s="37"/>
      <c r="K7" s="37"/>
      <c r="L7" s="38"/>
      <c r="M7" s="38"/>
      <c r="N7" s="39"/>
      <c r="O7" s="36"/>
      <c r="P7" s="41"/>
      <c r="Q7" s="36"/>
      <c r="R7" s="36"/>
      <c r="S7" s="36"/>
      <c r="T7" s="36"/>
    </row>
    <row r="8" spans="2:20" ht="15.75">
      <c r="B8" s="14" t="s">
        <v>4</v>
      </c>
      <c r="C8" s="49">
        <v>400</v>
      </c>
      <c r="D8" s="50"/>
      <c r="F8" s="36"/>
      <c r="G8" s="37"/>
      <c r="H8" s="37"/>
      <c r="I8" s="37"/>
      <c r="J8" s="37"/>
      <c r="K8" s="37"/>
      <c r="L8" s="38"/>
      <c r="M8" s="38"/>
      <c r="N8" s="39"/>
      <c r="O8" s="40"/>
      <c r="P8" s="41"/>
      <c r="Q8" s="43"/>
      <c r="R8" s="43"/>
      <c r="S8" s="43"/>
      <c r="T8" s="43"/>
    </row>
    <row r="9" spans="2:20" ht="15.75">
      <c r="B9" s="14" t="s">
        <v>5</v>
      </c>
      <c r="C9" s="51"/>
      <c r="D9" s="51"/>
      <c r="F9" s="36"/>
      <c r="G9" s="37"/>
      <c r="H9" s="37"/>
      <c r="I9" s="37"/>
      <c r="J9" s="37"/>
      <c r="K9" s="37"/>
      <c r="L9" s="38"/>
      <c r="M9" s="38"/>
      <c r="N9" s="39"/>
      <c r="O9" s="40"/>
      <c r="P9" s="41"/>
      <c r="Q9" s="42"/>
      <c r="R9" s="42"/>
      <c r="S9" s="42"/>
      <c r="T9" s="42"/>
    </row>
    <row r="10" spans="2:20" ht="15.75">
      <c r="B10" s="14" t="s">
        <v>6</v>
      </c>
      <c r="C10" s="51"/>
      <c r="D10" s="51"/>
      <c r="F10" s="43"/>
      <c r="G10" s="37"/>
      <c r="H10" s="37"/>
      <c r="I10" s="37"/>
      <c r="J10" s="37"/>
      <c r="K10" s="37"/>
      <c r="L10" s="38"/>
      <c r="M10" s="38"/>
      <c r="N10" s="39"/>
      <c r="O10" s="40"/>
      <c r="P10" s="41"/>
      <c r="Q10" s="37"/>
      <c r="R10" s="37"/>
      <c r="S10" s="37"/>
      <c r="T10" s="37"/>
    </row>
    <row r="11" spans="2:20" ht="18">
      <c r="B11" s="14" t="s">
        <v>36</v>
      </c>
      <c r="C11" s="51"/>
      <c r="D11" s="52"/>
      <c r="F11" s="36"/>
      <c r="G11" s="37"/>
      <c r="H11" s="37"/>
      <c r="I11" s="37"/>
      <c r="J11" s="37"/>
      <c r="K11" s="37"/>
      <c r="L11" s="38"/>
      <c r="M11" s="38"/>
      <c r="N11" s="39"/>
      <c r="O11" s="36"/>
      <c r="P11" s="41"/>
      <c r="Q11" s="36"/>
      <c r="R11" s="36"/>
      <c r="S11" s="36"/>
      <c r="T11" s="36"/>
    </row>
    <row r="12" spans="2:20" ht="15.75">
      <c r="B12" s="14" t="s">
        <v>7</v>
      </c>
      <c r="C12" s="53"/>
      <c r="D12" s="54"/>
      <c r="F12" s="36"/>
      <c r="G12" s="37"/>
      <c r="H12" s="37"/>
      <c r="I12" s="37"/>
      <c r="J12" s="37"/>
      <c r="K12" s="37"/>
      <c r="L12" s="38"/>
      <c r="M12" s="38"/>
      <c r="N12" s="39"/>
      <c r="O12" s="40"/>
      <c r="P12" s="41"/>
      <c r="Q12" s="43"/>
      <c r="R12" s="43"/>
      <c r="S12" s="43"/>
      <c r="T12" s="43"/>
    </row>
    <row r="13" spans="2:20" ht="15.75">
      <c r="B13" s="14" t="s">
        <v>37</v>
      </c>
      <c r="C13" s="55"/>
      <c r="D13" s="56"/>
      <c r="F13" s="36"/>
      <c r="G13" s="37"/>
      <c r="H13" s="37"/>
      <c r="I13" s="37"/>
      <c r="J13" s="37"/>
      <c r="K13" s="37"/>
      <c r="L13" s="38"/>
      <c r="M13" s="38"/>
      <c r="N13" s="39"/>
      <c r="O13" s="40"/>
      <c r="P13" s="41"/>
      <c r="Q13" s="42"/>
      <c r="R13" s="42"/>
      <c r="S13" s="42"/>
      <c r="T13" s="42"/>
    </row>
    <row r="14" spans="2:20" ht="15.75">
      <c r="B14" s="14" t="s">
        <v>38</v>
      </c>
      <c r="C14" s="51"/>
      <c r="D14" s="51"/>
      <c r="F14" s="36"/>
      <c r="G14" s="37"/>
      <c r="H14" s="37"/>
      <c r="I14" s="37"/>
      <c r="J14" s="37"/>
      <c r="K14" s="37"/>
      <c r="L14" s="38"/>
      <c r="M14" s="38"/>
      <c r="N14" s="39"/>
      <c r="O14" s="40"/>
      <c r="P14" s="41"/>
      <c r="Q14" s="37"/>
      <c r="R14" s="37"/>
      <c r="S14" s="37"/>
      <c r="T14" s="37"/>
    </row>
    <row r="15" spans="2:20" ht="15.75">
      <c r="B15" s="14" t="s">
        <v>39</v>
      </c>
      <c r="C15" s="51"/>
      <c r="D15" s="51"/>
      <c r="F15" s="36"/>
      <c r="G15" s="37"/>
      <c r="H15" s="37"/>
      <c r="I15" s="37"/>
      <c r="J15" s="37"/>
      <c r="K15" s="37"/>
      <c r="L15" s="38"/>
      <c r="M15" s="38"/>
      <c r="N15" s="39"/>
      <c r="O15" s="41"/>
      <c r="P15" s="41"/>
      <c r="Q15" s="36"/>
      <c r="R15" s="36"/>
      <c r="S15" s="36"/>
      <c r="T15" s="36"/>
    </row>
    <row r="16" spans="2:20" ht="18">
      <c r="B16" s="14" t="s">
        <v>40</v>
      </c>
      <c r="C16" s="57">
        <v>100</v>
      </c>
      <c r="D16" s="58"/>
      <c r="F16" s="36"/>
      <c r="G16" s="37"/>
      <c r="H16" s="37"/>
      <c r="I16" s="37"/>
      <c r="J16" s="37"/>
      <c r="K16" s="37"/>
      <c r="L16" s="38"/>
      <c r="M16" s="38"/>
      <c r="N16" s="39"/>
      <c r="O16" s="40"/>
      <c r="P16" s="41"/>
      <c r="Q16" s="43"/>
      <c r="R16" s="43"/>
      <c r="S16" s="43"/>
      <c r="T16" s="43"/>
    </row>
    <row r="17" spans="2:20" ht="15.75">
      <c r="B17" s="14" t="s">
        <v>41</v>
      </c>
      <c r="C17" s="57"/>
      <c r="D17" s="58"/>
      <c r="F17" s="36"/>
      <c r="G17" s="37"/>
      <c r="H17" s="37"/>
      <c r="I17" s="37"/>
      <c r="J17" s="37"/>
      <c r="K17" s="37"/>
      <c r="L17" s="38"/>
      <c r="M17" s="38"/>
      <c r="N17" s="39"/>
      <c r="O17" s="40"/>
      <c r="P17" s="41"/>
      <c r="Q17" s="42"/>
      <c r="R17" s="42"/>
      <c r="S17" s="42"/>
      <c r="T17" s="42"/>
    </row>
    <row r="18" spans="6:20" ht="14.25">
      <c r="F18" s="36"/>
      <c r="G18" s="37"/>
      <c r="H18" s="37"/>
      <c r="I18" s="37"/>
      <c r="J18" s="37"/>
      <c r="K18" s="37"/>
      <c r="L18" s="38"/>
      <c r="M18" s="38"/>
      <c r="N18" s="39"/>
      <c r="O18" s="40"/>
      <c r="P18" s="41"/>
      <c r="Q18" s="37"/>
      <c r="R18" s="37"/>
      <c r="S18" s="37"/>
      <c r="T18" s="37"/>
    </row>
    <row r="19" spans="6:20" ht="14.25">
      <c r="F19" s="36"/>
      <c r="G19" s="37"/>
      <c r="H19" s="37"/>
      <c r="I19" s="37"/>
      <c r="J19" s="37"/>
      <c r="K19" s="37"/>
      <c r="L19" s="38"/>
      <c r="M19" s="38"/>
      <c r="N19" s="39"/>
      <c r="O19" s="41"/>
      <c r="P19" s="41"/>
      <c r="Q19" s="36"/>
      <c r="R19" s="36"/>
      <c r="S19" s="36"/>
      <c r="T19" s="36"/>
    </row>
    <row r="20" spans="6:20" ht="14.25">
      <c r="F20" s="36"/>
      <c r="G20" s="37"/>
      <c r="H20" s="37"/>
      <c r="I20" s="37"/>
      <c r="J20" s="37"/>
      <c r="K20" s="37"/>
      <c r="L20" s="38"/>
      <c r="M20" s="38"/>
      <c r="N20" s="39"/>
      <c r="O20" s="40"/>
      <c r="P20" s="41"/>
      <c r="Q20" s="43"/>
      <c r="R20" s="43"/>
      <c r="S20" s="43"/>
      <c r="T20" s="43"/>
    </row>
    <row r="21" spans="6:20" ht="14.25">
      <c r="F21" s="36"/>
      <c r="G21" s="37"/>
      <c r="H21" s="37"/>
      <c r="I21" s="37"/>
      <c r="J21" s="37"/>
      <c r="K21" s="37"/>
      <c r="L21" s="38"/>
      <c r="M21" s="38"/>
      <c r="N21" s="39"/>
      <c r="O21" s="40"/>
      <c r="P21" s="41"/>
      <c r="Q21" s="42"/>
      <c r="R21" s="42"/>
      <c r="S21" s="42"/>
      <c r="T21" s="42"/>
    </row>
    <row r="22" spans="6:20" ht="14.25">
      <c r="F22" s="36"/>
      <c r="G22" s="37"/>
      <c r="H22" s="37"/>
      <c r="I22" s="37"/>
      <c r="J22" s="37"/>
      <c r="K22" s="37"/>
      <c r="L22" s="38"/>
      <c r="M22" s="38"/>
      <c r="N22" s="39"/>
      <c r="O22" s="40"/>
      <c r="P22" s="41"/>
      <c r="Q22" s="37"/>
      <c r="R22" s="37"/>
      <c r="S22" s="37"/>
      <c r="T22" s="37"/>
    </row>
    <row r="23" spans="6:20" ht="14.25">
      <c r="F23" s="36"/>
      <c r="G23" s="37"/>
      <c r="H23" s="37"/>
      <c r="I23" s="37"/>
      <c r="J23" s="37"/>
      <c r="K23" s="37"/>
      <c r="L23" s="38"/>
      <c r="M23" s="38"/>
      <c r="N23" s="39"/>
      <c r="O23" s="39"/>
      <c r="P23" s="39"/>
      <c r="Q23" s="39"/>
      <c r="R23" s="39"/>
      <c r="S23" s="39"/>
      <c r="T23" s="39"/>
    </row>
    <row r="24" spans="6:20" ht="12.75"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6" ht="12.75"/>
    <row r="27" ht="12.75"/>
    <row r="28" ht="12.75"/>
    <row r="31" spans="2:4" ht="15.75">
      <c r="B31" s="44"/>
      <c r="C31" s="45">
        <v>1</v>
      </c>
      <c r="D31" s="46">
        <v>2</v>
      </c>
    </row>
    <row r="32" spans="2:4" ht="15.75">
      <c r="B32" s="14" t="s">
        <v>3</v>
      </c>
      <c r="C32" s="47">
        <v>30</v>
      </c>
      <c r="D32" s="48">
        <v>5</v>
      </c>
    </row>
    <row r="33" spans="2:4" ht="15.75">
      <c r="B33" s="14" t="s">
        <v>4</v>
      </c>
      <c r="C33" s="49">
        <v>300</v>
      </c>
      <c r="D33" s="50"/>
    </row>
    <row r="34" spans="2:4" ht="15.75">
      <c r="B34" s="14" t="s">
        <v>5</v>
      </c>
      <c r="C34" s="51"/>
      <c r="D34" s="51"/>
    </row>
    <row r="35" spans="2:4" ht="15.75">
      <c r="B35" s="14" t="s">
        <v>6</v>
      </c>
      <c r="C35" s="51"/>
      <c r="D35" s="51"/>
    </row>
    <row r="36" spans="2:4" ht="18">
      <c r="B36" s="14" t="s">
        <v>36</v>
      </c>
      <c r="C36" s="51"/>
      <c r="D36" s="52"/>
    </row>
    <row r="37" spans="2:4" ht="15.75">
      <c r="B37" s="14" t="s">
        <v>7</v>
      </c>
      <c r="C37" s="53"/>
      <c r="D37" s="54"/>
    </row>
    <row r="38" spans="2:4" ht="15.75">
      <c r="B38" s="14" t="s">
        <v>37</v>
      </c>
      <c r="C38" s="55"/>
      <c r="D38" s="56"/>
    </row>
    <row r="39" spans="2:4" ht="15.75">
      <c r="B39" s="14" t="s">
        <v>38</v>
      </c>
      <c r="C39" s="51"/>
      <c r="D39" s="51"/>
    </row>
    <row r="40" spans="2:4" ht="15.75">
      <c r="B40" s="14" t="s">
        <v>39</v>
      </c>
      <c r="C40" s="51"/>
      <c r="D40" s="51"/>
    </row>
    <row r="41" spans="2:4" ht="18">
      <c r="B41" s="14" t="s">
        <v>40</v>
      </c>
      <c r="C41" s="60">
        <v>100</v>
      </c>
      <c r="D41" s="61"/>
    </row>
    <row r="42" spans="2:4" ht="15.75">
      <c r="B42" s="14" t="s">
        <v>41</v>
      </c>
      <c r="C42" s="57"/>
      <c r="D42" s="58"/>
    </row>
    <row r="48" ht="12.75"/>
    <row r="49" ht="12.75"/>
    <row r="50" ht="12.75"/>
    <row r="51" spans="2:5" ht="15.75">
      <c r="B51" s="44"/>
      <c r="C51" s="45">
        <v>1</v>
      </c>
      <c r="D51" s="46" t="s">
        <v>42</v>
      </c>
      <c r="E51" s="46" t="s">
        <v>43</v>
      </c>
    </row>
    <row r="52" spans="2:5" ht="15.75">
      <c r="B52" s="14" t="s">
        <v>3</v>
      </c>
      <c r="C52" s="47">
        <v>30</v>
      </c>
      <c r="D52" s="48">
        <v>5</v>
      </c>
      <c r="E52" s="48">
        <v>5</v>
      </c>
    </row>
    <row r="53" spans="2:5" ht="15.75">
      <c r="B53" s="14" t="s">
        <v>4</v>
      </c>
      <c r="C53" s="49">
        <v>300</v>
      </c>
      <c r="D53" s="50"/>
      <c r="E53" s="50"/>
    </row>
    <row r="54" spans="2:5" ht="15.75">
      <c r="B54" s="14" t="s">
        <v>5</v>
      </c>
      <c r="C54" s="51"/>
      <c r="D54" s="51"/>
      <c r="E54" s="51"/>
    </row>
    <row r="55" spans="2:5" ht="15.75">
      <c r="B55" s="14" t="s">
        <v>6</v>
      </c>
      <c r="C55" s="51"/>
      <c r="D55" s="51"/>
      <c r="E55" s="51"/>
    </row>
    <row r="56" spans="2:5" ht="18">
      <c r="B56" s="14" t="s">
        <v>36</v>
      </c>
      <c r="C56" s="51"/>
      <c r="D56" s="52"/>
      <c r="E56" s="52"/>
    </row>
    <row r="57" spans="2:5" ht="15.75">
      <c r="B57" s="14" t="s">
        <v>7</v>
      </c>
      <c r="C57" s="53"/>
      <c r="D57" s="54"/>
      <c r="E57" s="54"/>
    </row>
    <row r="58" spans="2:5" ht="15.75">
      <c r="B58" s="14" t="s">
        <v>37</v>
      </c>
      <c r="C58" s="55"/>
      <c r="D58" s="56"/>
      <c r="E58" s="56"/>
    </row>
    <row r="59" spans="2:5" ht="15.75">
      <c r="B59" s="14" t="s">
        <v>38</v>
      </c>
      <c r="C59" s="51"/>
      <c r="D59" s="51"/>
      <c r="E59" s="51"/>
    </row>
    <row r="60" spans="2:5" ht="15.75">
      <c r="B60" s="14" t="s">
        <v>39</v>
      </c>
      <c r="C60" s="51"/>
      <c r="D60" s="51"/>
      <c r="E60" s="51"/>
    </row>
    <row r="61" spans="2:5" ht="18">
      <c r="B61" s="14" t="s">
        <v>40</v>
      </c>
      <c r="C61" s="62">
        <v>100</v>
      </c>
      <c r="D61" s="62"/>
      <c r="E61" s="62"/>
    </row>
    <row r="63" spans="3:5" ht="15.75">
      <c r="C63" s="63" t="s">
        <v>0</v>
      </c>
      <c r="E63" s="64" t="s">
        <v>13</v>
      </c>
    </row>
    <row r="64" spans="2:5" ht="15.75">
      <c r="B64" s="14" t="s">
        <v>41</v>
      </c>
      <c r="C64" s="65"/>
      <c r="D64" s="66"/>
      <c r="E64" s="67"/>
    </row>
  </sheetData>
  <sheetProtection/>
  <mergeCells count="11">
    <mergeCell ref="O20:O22"/>
    <mergeCell ref="C41:D41"/>
    <mergeCell ref="C42:D42"/>
    <mergeCell ref="C61:E61"/>
    <mergeCell ref="O1:O2"/>
    <mergeCell ref="O4:O6"/>
    <mergeCell ref="O8:O10"/>
    <mergeCell ref="O12:O14"/>
    <mergeCell ref="C16:D16"/>
    <mergeCell ref="O16:O18"/>
    <mergeCell ref="C17:D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3:O45"/>
  <sheetViews>
    <sheetView showGridLines="0" tabSelected="1" zoomScalePageLayoutView="85" workbookViewId="0" topLeftCell="A1">
      <selection activeCell="M22" sqref="M22"/>
    </sheetView>
  </sheetViews>
  <sheetFormatPr defaultColWidth="11.421875" defaultRowHeight="12.75"/>
  <cols>
    <col min="2" max="2" width="9.00390625" style="0" customWidth="1"/>
    <col min="3" max="3" width="12.8515625" style="0" bestFit="1" customWidth="1"/>
    <col min="4" max="4" width="11.57421875" style="0" bestFit="1" customWidth="1"/>
    <col min="7" max="7" width="7.7109375" style="0" customWidth="1"/>
    <col min="8" max="8" width="14.57421875" style="0" bestFit="1" customWidth="1"/>
  </cols>
  <sheetData>
    <row r="3" spans="3:4" ht="12.75">
      <c r="C3" s="2" t="s">
        <v>26</v>
      </c>
      <c r="D3" s="2" t="s">
        <v>34</v>
      </c>
    </row>
    <row r="4" spans="3:4" ht="15">
      <c r="C4" s="2" t="s">
        <v>18</v>
      </c>
      <c r="D4" s="2">
        <v>50</v>
      </c>
    </row>
    <row r="5" spans="3:4" ht="12.75">
      <c r="C5" s="2" t="s">
        <v>15</v>
      </c>
      <c r="D5" s="2">
        <v>0.6</v>
      </c>
    </row>
    <row r="6" spans="3:14" ht="14.25">
      <c r="C6" s="29"/>
      <c r="D6" s="3" t="s">
        <v>1</v>
      </c>
      <c r="E6" s="3" t="s">
        <v>12</v>
      </c>
      <c r="F6" s="3" t="s">
        <v>25</v>
      </c>
      <c r="G6" s="21"/>
      <c r="N6" s="2" t="s">
        <v>35</v>
      </c>
    </row>
    <row r="7" spans="3:14" ht="12.75">
      <c r="C7" s="4" t="s">
        <v>3</v>
      </c>
      <c r="D7" s="5">
        <v>1</v>
      </c>
      <c r="E7" s="5">
        <v>30</v>
      </c>
      <c r="F7" s="5">
        <v>30</v>
      </c>
      <c r="G7" s="22"/>
      <c r="N7" s="2">
        <v>200</v>
      </c>
    </row>
    <row r="8" spans="3:14" ht="12.75">
      <c r="C8" s="4" t="s">
        <v>4</v>
      </c>
      <c r="D8" s="5">
        <v>25</v>
      </c>
      <c r="E8" s="6">
        <f>T_ps(E7,E10)</f>
        <v>25.053014036697732</v>
      </c>
      <c r="F8" s="6">
        <f>T_ph(F7,F9)</f>
        <v>25.515523977283237</v>
      </c>
      <c r="G8" s="25"/>
      <c r="N8" s="2"/>
    </row>
    <row r="9" spans="3:15" ht="12.75">
      <c r="C9" s="4" t="s">
        <v>5</v>
      </c>
      <c r="D9" s="6">
        <f>D16</f>
        <v>104.83838586274732</v>
      </c>
      <c r="E9" s="6">
        <f>h_ps(E7,E10)</f>
        <v>107.83192284977116</v>
      </c>
      <c r="F9" s="6">
        <f>D9+F23/D4*1000</f>
        <v>109.68624418139309</v>
      </c>
      <c r="G9" s="25"/>
      <c r="H9" s="19"/>
      <c r="N9" s="3" t="s">
        <v>1</v>
      </c>
      <c r="O9" s="3" t="s">
        <v>2</v>
      </c>
    </row>
    <row r="10" spans="3:15" ht="12.75">
      <c r="C10" s="4" t="s">
        <v>6</v>
      </c>
      <c r="D10" s="31">
        <f>s_pT(D7,D8)</f>
        <v>0.3672313573888412</v>
      </c>
      <c r="E10" s="31">
        <f>D10</f>
        <v>0.3672313573888412</v>
      </c>
      <c r="F10" s="31">
        <f>D10+I19</f>
        <v>0.3737352759783375</v>
      </c>
      <c r="G10" s="25"/>
      <c r="M10" s="4" t="s">
        <v>3</v>
      </c>
      <c r="N10" s="5">
        <v>185</v>
      </c>
      <c r="O10" s="5">
        <v>3</v>
      </c>
    </row>
    <row r="11" spans="3:15" ht="12.75">
      <c r="C11" s="4" t="s">
        <v>9</v>
      </c>
      <c r="D11" s="9">
        <f>Tsat_p(D7)</f>
        <v>99.60591861133764</v>
      </c>
      <c r="E11" s="9">
        <f>Tsat_p(E7)</f>
        <v>233.85844500625205</v>
      </c>
      <c r="F11" s="9">
        <f>Tsat_p(F7)</f>
        <v>233.85844500625205</v>
      </c>
      <c r="G11" s="10"/>
      <c r="M11" s="4" t="s">
        <v>4</v>
      </c>
      <c r="N11" s="5">
        <v>360</v>
      </c>
      <c r="O11" s="6">
        <f>O14</f>
        <v>133.52535794654534</v>
      </c>
    </row>
    <row r="12" spans="3:15" ht="12.75">
      <c r="C12" s="4" t="s">
        <v>31</v>
      </c>
      <c r="D12" s="11">
        <f>sV_T(D8)</f>
        <v>8.556796381316799</v>
      </c>
      <c r="E12" s="11">
        <f>sV_p(E7)</f>
        <v>6.185787810829953</v>
      </c>
      <c r="F12" s="11">
        <f>sV_p(F7)</f>
        <v>6.185787810829953</v>
      </c>
      <c r="G12" s="26"/>
      <c r="M12" s="4" t="s">
        <v>5</v>
      </c>
      <c r="N12" s="20">
        <f>h_pt(N10,N11)</f>
        <v>2506.572317318416</v>
      </c>
      <c r="O12" s="6">
        <f>N12</f>
        <v>2506.572317318416</v>
      </c>
    </row>
    <row r="13" spans="3:15" ht="12.75">
      <c r="C13" s="4" t="s">
        <v>32</v>
      </c>
      <c r="D13" s="32">
        <f>sL_T(D8)</f>
        <v>0.3672563027910093</v>
      </c>
      <c r="E13" s="11">
        <f>sL_p(E7)</f>
        <v>2.6456205387680773</v>
      </c>
      <c r="F13" s="11">
        <f>sL_p(F7)</f>
        <v>2.6456205387680773</v>
      </c>
      <c r="G13" s="26"/>
      <c r="M13" s="4" t="s">
        <v>6</v>
      </c>
      <c r="N13" s="6">
        <f>s_pT(N10,N11)</f>
        <v>5.095043020418321</v>
      </c>
      <c r="O13" s="6">
        <f>O20*O15+(1-O20)*O16</f>
        <v>6.454727579808954</v>
      </c>
    </row>
    <row r="14" spans="3:15" ht="12.75">
      <c r="C14" s="4" t="s">
        <v>30</v>
      </c>
      <c r="D14" s="11">
        <f>hV_p(D7)</f>
        <v>2674.949640832146</v>
      </c>
      <c r="E14" s="30">
        <f>hV_p(E7)</f>
        <v>2803.2647389701597</v>
      </c>
      <c r="F14" s="30">
        <f>hV_p(F7)</f>
        <v>2803.2647389701597</v>
      </c>
      <c r="G14" s="26"/>
      <c r="M14" s="4" t="s">
        <v>9</v>
      </c>
      <c r="N14" s="9">
        <f>Tsat_p(N10)</f>
        <v>359.2576900227144</v>
      </c>
      <c r="O14" s="9">
        <f>Tsat_p(O10)</f>
        <v>133.52535794654534</v>
      </c>
    </row>
    <row r="15" spans="3:15" ht="12.75">
      <c r="C15" s="4" t="s">
        <v>19</v>
      </c>
      <c r="D15" s="11">
        <f>hL_p(D7)</f>
        <v>417.4364858162317</v>
      </c>
      <c r="E15" s="30">
        <f>hL_p(E7)</f>
        <v>1008.3713699254109</v>
      </c>
      <c r="F15" s="30">
        <f>hL_p(F7)</f>
        <v>1008.3713699254109</v>
      </c>
      <c r="G15" s="26"/>
      <c r="M15" s="4" t="s">
        <v>10</v>
      </c>
      <c r="N15" s="11">
        <f>sV_p(N10)</f>
        <v>5.066312604294289</v>
      </c>
      <c r="O15" s="11">
        <f>sV_p(O10)</f>
        <v>6.991565928950274</v>
      </c>
    </row>
    <row r="16" spans="3:15" ht="12.75">
      <c r="C16" s="4" t="s">
        <v>20</v>
      </c>
      <c r="D16" s="11">
        <f>hL_T(D8)</f>
        <v>104.83838586274732</v>
      </c>
      <c r="E16" s="30">
        <f>hL_T(E8)</f>
        <v>105.06010872929542</v>
      </c>
      <c r="F16" s="30"/>
      <c r="G16" s="26"/>
      <c r="M16" s="4" t="s">
        <v>11</v>
      </c>
      <c r="N16" s="11">
        <f>sL_p(N10)</f>
        <v>3.9049983627385374</v>
      </c>
      <c r="O16" s="11">
        <f>sL_p(O10)</f>
        <v>1.6717646728693791</v>
      </c>
    </row>
    <row r="17" spans="3:15" ht="12.75">
      <c r="C17" s="4" t="s">
        <v>21</v>
      </c>
      <c r="D17" s="11">
        <f>uL_T(D8)+vL_T(D8)*(D7-psat_t(D8))</f>
        <v>104.83617780271075</v>
      </c>
      <c r="E17" s="30">
        <f>uL_T(E8)+vL_T(E8)*(E7-psat_t(E8))</f>
        <v>105.08697802332892</v>
      </c>
      <c r="F17" s="30"/>
      <c r="G17" s="24"/>
      <c r="H17" s="4" t="s">
        <v>22</v>
      </c>
      <c r="I17" s="6">
        <f>D9</f>
        <v>104.83838586274732</v>
      </c>
      <c r="J17" s="19"/>
      <c r="M17" s="4" t="s">
        <v>16</v>
      </c>
      <c r="N17" s="11">
        <f>hV_p(N10)</f>
        <v>2488.411302792055</v>
      </c>
      <c r="O17" s="11">
        <f>hV_p(O10)</f>
        <v>2724.8916665566508</v>
      </c>
    </row>
    <row r="18" spans="3:15" ht="12.75">
      <c r="C18" s="4" t="s">
        <v>7</v>
      </c>
      <c r="D18" s="7" t="s">
        <v>33</v>
      </c>
      <c r="E18" s="7" t="s">
        <v>33</v>
      </c>
      <c r="F18" s="7" t="s">
        <v>33</v>
      </c>
      <c r="G18" s="22"/>
      <c r="H18" s="4" t="s">
        <v>23</v>
      </c>
      <c r="I18" s="6">
        <f>D9+D28</f>
        <v>109.68624418139309</v>
      </c>
      <c r="M18" s="4" t="s">
        <v>17</v>
      </c>
      <c r="N18" s="11">
        <f>hL_p(N10)</f>
        <v>1753.9869698975335</v>
      </c>
      <c r="O18" s="11">
        <f>hL_p(O10)</f>
        <v>561.4554102571076</v>
      </c>
    </row>
    <row r="19" spans="3:15" ht="12.75">
      <c r="C19" s="4" t="s">
        <v>8</v>
      </c>
      <c r="D19" s="8"/>
      <c r="E19" s="8"/>
      <c r="F19" s="8"/>
      <c r="G19" s="22"/>
      <c r="H19" s="4" t="s">
        <v>24</v>
      </c>
      <c r="I19" s="33">
        <f>((F9-D9)-D27)/(D8+273.15)</f>
        <v>0.006503918589496274</v>
      </c>
      <c r="M19" s="4" t="s">
        <v>7</v>
      </c>
      <c r="N19" s="7" t="str">
        <f>IF(N12&gt;N17,"VSC",IF(N18&lt;N12,"L-V",IF(N12&lt;N18,"Lcom","?")))</f>
        <v>VSC</v>
      </c>
      <c r="O19" s="7" t="str">
        <f>IF(O12&gt;O17,"VSC",IF(O18&lt;O12,"L-V",IF(O12&lt;O18,"Lcom","?")))</f>
        <v>L-V</v>
      </c>
    </row>
    <row r="20" spans="3:15" ht="15">
      <c r="C20" s="4" t="s">
        <v>27</v>
      </c>
      <c r="D20" s="16">
        <f>vL_p(D7)</f>
        <v>0.0010431478391551838</v>
      </c>
      <c r="E20" s="16"/>
      <c r="F20" s="16"/>
      <c r="G20" s="28"/>
      <c r="I20" s="34">
        <f>((I18-I17)-D27)/(D8+273.15)</f>
        <v>0.006503918589496274</v>
      </c>
      <c r="M20" s="4" t="s">
        <v>8</v>
      </c>
      <c r="N20" s="6"/>
      <c r="O20" s="6">
        <f>(O12-O18)/(O17-O18)</f>
        <v>0.8990867659712518</v>
      </c>
    </row>
    <row r="21" spans="3:7" ht="15">
      <c r="C21" s="4" t="s">
        <v>28</v>
      </c>
      <c r="D21" s="16">
        <f>vL_T(D8)</f>
        <v>0.0010030051693749873</v>
      </c>
      <c r="E21" s="16"/>
      <c r="F21" s="16"/>
      <c r="G21" s="28"/>
    </row>
    <row r="22" spans="4:7" ht="15.75">
      <c r="D22" s="12" t="s">
        <v>0</v>
      </c>
      <c r="F22" s="13" t="s">
        <v>13</v>
      </c>
      <c r="G22" s="13"/>
    </row>
    <row r="23" spans="3:8" ht="15.75">
      <c r="C23" s="14" t="s">
        <v>14</v>
      </c>
      <c r="D23" s="15">
        <f>D4*(E9-D9)/1000</f>
        <v>0.14967684935119224</v>
      </c>
      <c r="E23" s="17"/>
      <c r="F23" s="15">
        <f>D25/D5</f>
        <v>0.24239291593228862</v>
      </c>
      <c r="G23" s="27"/>
      <c r="H23" s="19"/>
    </row>
    <row r="24" ht="15.75">
      <c r="D24" s="15">
        <f>D4*(E15-D15)/1000</f>
        <v>29.54674420545896</v>
      </c>
    </row>
    <row r="25" ht="15.75">
      <c r="D25" s="18">
        <f>D21*(E7-D7)*D4/1000*100</f>
        <v>0.14543574955937316</v>
      </c>
    </row>
    <row r="27" spans="3:4" ht="15.75">
      <c r="C27" s="4" t="s">
        <v>29</v>
      </c>
      <c r="D27" s="15">
        <f>10^2*D21*(E7-D7)</f>
        <v>2.908714991187463</v>
      </c>
    </row>
    <row r="28" spans="3:4" ht="15.75">
      <c r="C28" s="4" t="s">
        <v>29</v>
      </c>
      <c r="D28" s="15">
        <f>D27/D5</f>
        <v>4.8478583186457715</v>
      </c>
    </row>
    <row r="43" ht="12.75">
      <c r="C43" s="2"/>
    </row>
    <row r="44" spans="3:4" ht="12.75">
      <c r="C44" s="2"/>
      <c r="D44" s="19"/>
    </row>
    <row r="45" spans="3:4" ht="12.75">
      <c r="C45" s="1"/>
      <c r="D45" s="23"/>
    </row>
  </sheetData>
  <sheetProtection/>
  <printOptions/>
  <pageMargins left="0.7" right="0.7" top="0.75" bottom="0.75" header="0.3" footer="0.3"/>
  <pageSetup horizontalDpi="1200" verticalDpi="1200" orientation="portrait" r:id="rId9"/>
  <headerFooter>
    <oddHeader>&amp;L&amp;F&amp;CEjemplo Balance de Energía&amp;R&amp;D</oddHeader>
    <oddFooter>&amp;C&amp;N&amp;RJLLC</oddFooter>
  </headerFooter>
  <legacyDrawing r:id="rId8"/>
  <oleObjects>
    <oleObject progId="Equation.DSMT4" shapeId="1755229" r:id="rId2"/>
    <oleObject progId="Equation.DSMT4" shapeId="2374744" r:id="rId3"/>
    <oleObject progId="Equation.DSMT4" shapeId="2378326" r:id="rId4"/>
    <oleObject progId="Equation.DSMT4" shapeId="2543419" r:id="rId5"/>
    <oleObject progId="Equation.DSMT4" shapeId="638860" r:id="rId6"/>
    <oleObject progId="Equation.DSMT4" shapeId="711102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JLLC</cp:lastModifiedBy>
  <cp:lastPrinted>2018-10-22T17:37:37Z</cp:lastPrinted>
  <dcterms:created xsi:type="dcterms:W3CDTF">1996-10-14T23:33:28Z</dcterms:created>
  <dcterms:modified xsi:type="dcterms:W3CDTF">2020-08-24T16:45:52Z</dcterms:modified>
  <cp:category/>
  <cp:version/>
  <cp:contentType/>
  <cp:contentStatus/>
</cp:coreProperties>
</file>